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<sst xmlns="http://schemas.openxmlformats.org/spreadsheetml/2006/main" count="113" uniqueCount="93">
  <si>
    <t>CEDULA DE ELEMENTOS ESTANDAR</t>
  </si>
  <si>
    <t xml:space="preserve">H.F. </t>
  </si>
  <si>
    <t>H.H.</t>
  </si>
  <si>
    <t>PRODUCCION</t>
  </si>
  <si>
    <t>T.N.P.</t>
  </si>
  <si>
    <t>DESCRIPCION</t>
  </si>
  <si>
    <t>U/M</t>
  </si>
  <si>
    <t>CANTIDAD</t>
  </si>
  <si>
    <t>COSTO EST.</t>
  </si>
  <si>
    <t>COSTO TOTAL</t>
  </si>
  <si>
    <t>MATERIA PRIMA</t>
  </si>
  <si>
    <t>UNIDAD</t>
  </si>
  <si>
    <t>MANO DE OBRA</t>
  </si>
  <si>
    <t>C.H.H.M.O</t>
  </si>
  <si>
    <t>C.H.H.G.F.</t>
  </si>
  <si>
    <t>GASTOS DE FABRICACION</t>
  </si>
  <si>
    <t>CEDULA DE ELEMENTOS REALES</t>
  </si>
  <si>
    <t>CEDULA DE VARIACIONES</t>
  </si>
  <si>
    <t>ESTANDAR</t>
  </si>
  <si>
    <t>REAL</t>
  </si>
  <si>
    <t>DIF.</t>
  </si>
  <si>
    <t xml:space="preserve">COSTO EST. </t>
  </si>
  <si>
    <t>CONSUMO O</t>
  </si>
  <si>
    <t>TPO REAL</t>
  </si>
  <si>
    <t xml:space="preserve">       VARIACIONES</t>
  </si>
  <si>
    <t>Materia Prima</t>
  </si>
  <si>
    <t>Cantidad</t>
  </si>
  <si>
    <t xml:space="preserve">   Total variación cantidad M.P.</t>
  </si>
  <si>
    <t>Costo</t>
  </si>
  <si>
    <t>Mano de Obra</t>
  </si>
  <si>
    <t xml:space="preserve">   Variación neta en costo</t>
  </si>
  <si>
    <t>Gastos de fabricación</t>
  </si>
  <si>
    <t>VARIACION TOTAL NETA DESFAVORABLE</t>
  </si>
  <si>
    <t>CONTABILIZACION</t>
  </si>
  <si>
    <t>INVENTARIO DE MATERIA PRIMA</t>
  </si>
  <si>
    <t>IVA POR COBRAR</t>
  </si>
  <si>
    <t xml:space="preserve">   PROVEEDORES</t>
  </si>
  <si>
    <t>MATERIA PRIMA EN PROCESO</t>
  </si>
  <si>
    <t>MANO DE OBRA EN PROCESO</t>
  </si>
  <si>
    <t>GASTOS DE FAB. EN PROCESO</t>
  </si>
  <si>
    <t>PLANILLAS POR PAGAR</t>
  </si>
  <si>
    <t>CUENTAS VARIAS</t>
  </si>
  <si>
    <t>VARIACION CANT. MATERIA PRIMA</t>
  </si>
  <si>
    <t>VARIACION COSTO MATERIA PRIMA</t>
  </si>
  <si>
    <t>VARIACION CANT. MANO DE OBRA</t>
  </si>
  <si>
    <t>VARIACION COSTO MANO DE OBRA</t>
  </si>
  <si>
    <t>VARIACION CANT. GASTO DE FAB.</t>
  </si>
  <si>
    <t xml:space="preserve">  MATERIA PRIMA EN PROCESO</t>
  </si>
  <si>
    <t xml:space="preserve">  MANO DE OBRA EN PROCESO</t>
  </si>
  <si>
    <t xml:space="preserve">  GASTOS DE FABRICACION EN PROCESO</t>
  </si>
  <si>
    <t xml:space="preserve">  VARIACION COSTO GASTOS DE FAB.</t>
  </si>
  <si>
    <t>CLIENTES</t>
  </si>
  <si>
    <t>IVA POR PAGAR</t>
  </si>
  <si>
    <t xml:space="preserve">  INVENTARIO DE PRODUCTO TERMINADO</t>
  </si>
  <si>
    <t xml:space="preserve">  INVENTARIO DE SUB-PRODUCTOS</t>
  </si>
  <si>
    <t>GASTOS DE OPERACIÓN</t>
  </si>
  <si>
    <t>ESTADO DE RESULTADOS</t>
  </si>
  <si>
    <t xml:space="preserve">VENTAS </t>
  </si>
  <si>
    <t>COSTO DE VENTAS ESTANDAR</t>
  </si>
  <si>
    <t>GANANCIA BRUTA ESTANDAR</t>
  </si>
  <si>
    <t>MENOS VARIACIONES NETAS DESFAV.</t>
  </si>
  <si>
    <t>GANANCIA BRUTA REAL</t>
  </si>
  <si>
    <t>GANANCIA ANTES DE IMPUESTOS</t>
  </si>
  <si>
    <t>RESOLUCION EJERCICIO No. SAN BERNARDINO</t>
  </si>
  <si>
    <t>TROZA DE MADERA</t>
  </si>
  <si>
    <t>HOJA TECNICA DE COSTO ESTANDAR DE PRODUCCION DE 100 PIES DE MADERA .</t>
  </si>
  <si>
    <t>Aserrín</t>
  </si>
  <si>
    <t>TOTAL COSTO EST. DE PROD. DE 100 PIES DE MADERA</t>
  </si>
  <si>
    <t>PIES DE MADERA</t>
  </si>
  <si>
    <t>ASERRRÍN METROS CUBICOS</t>
  </si>
  <si>
    <t>TROZAS DE MADERA</t>
  </si>
  <si>
    <t>Cantidad 3780 X .40</t>
  </si>
  <si>
    <t>3,780 cientos X 0.50 de troza</t>
  </si>
  <si>
    <t>Aserrín 3780 cientosx 0.50 m3</t>
  </si>
  <si>
    <t>.</t>
  </si>
  <si>
    <t>INVENTARIO PRODUCTO TERMINADO</t>
  </si>
  <si>
    <t>VENTAS DE ASERRIN 1890 X 30</t>
  </si>
  <si>
    <t>COSTO ESTANDAR DE VENTAS MADERA</t>
  </si>
  <si>
    <t>COSTO ESTANDAR DE VENTAS ASERRIN</t>
  </si>
  <si>
    <t>SAN BERNARDINO</t>
  </si>
  <si>
    <t>MADERA</t>
  </si>
  <si>
    <t>ASERRIN</t>
  </si>
  <si>
    <t>INVENTARIO DE SUBPRODUCTOS</t>
  </si>
  <si>
    <t>44,000 cientos</t>
  </si>
  <si>
    <t>VENTAS DE MADERA 125,000 X 14.00</t>
  </si>
  <si>
    <t>MATERIA PRIMA EN PROCESO *</t>
  </si>
  <si>
    <t>* 3780x985+1890x30 = 3.780,000</t>
  </si>
  <si>
    <t>troza</t>
  </si>
  <si>
    <t>pies</t>
  </si>
  <si>
    <t>aserrin</t>
  </si>
  <si>
    <t>DESFAVOR.</t>
  </si>
  <si>
    <t>FAVORABLE</t>
  </si>
  <si>
    <t>DEL 1 AL 30 DE JUNIO 2,014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</si>
</sst>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#,##0.0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15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 horizontal="right"/>
    </xf>
    <xf numFmtId="2" fontId="1" fillId="0" borderId="0" xfId="0" applyNumberFormat="1" applyFont="1" applyBorder="1" applyAlignment="1">
      <alignment/>
    </xf>
    <xf numFmtId="43" fontId="0" fillId="0" borderId="15" xfId="46" applyFont="1" applyBorder="1" applyAlignment="1">
      <alignment/>
    </xf>
    <xf numFmtId="43" fontId="0" fillId="0" borderId="0" xfId="46" applyFont="1" applyAlignment="1">
      <alignment horizontal="right"/>
    </xf>
    <xf numFmtId="0" fontId="0" fillId="0" borderId="0" xfId="0" applyFont="1" applyAlignment="1">
      <alignment/>
    </xf>
    <xf numFmtId="43" fontId="0" fillId="0" borderId="0" xfId="46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4"/>
  <sheetViews>
    <sheetView tabSelected="1" zoomScalePageLayoutView="0" workbookViewId="0" topLeftCell="A6">
      <selection activeCell="D11" sqref="D11"/>
    </sheetView>
  </sheetViews>
  <sheetFormatPr defaultColWidth="11.421875" defaultRowHeight="12.75"/>
  <cols>
    <col min="1" max="1" width="3.57421875" style="0" customWidth="1"/>
    <col min="2" max="2" width="11.57421875" style="0" bestFit="1" customWidth="1"/>
    <col min="3" max="3" width="14.28125" style="0" customWidth="1"/>
    <col min="4" max="4" width="11.28125" style="0" customWidth="1"/>
    <col min="5" max="5" width="11.8515625" style="0" bestFit="1" customWidth="1"/>
    <col min="6" max="7" width="13.421875" style="0" customWidth="1"/>
    <col min="8" max="9" width="12.7109375" style="0" bestFit="1" customWidth="1"/>
  </cols>
  <sheetData>
    <row r="1" ht="12.75">
      <c r="B1" t="s">
        <v>63</v>
      </c>
    </row>
    <row r="2" ht="12.75">
      <c r="B2" t="s">
        <v>0</v>
      </c>
    </row>
    <row r="3" spans="2:6" ht="12.75">
      <c r="B3" t="s">
        <v>1</v>
      </c>
      <c r="C3">
        <v>275</v>
      </c>
      <c r="D3">
        <v>16</v>
      </c>
      <c r="F3" s="1">
        <f>C3*D3</f>
        <v>4400</v>
      </c>
    </row>
    <row r="4" spans="2:6" ht="12.75">
      <c r="B4" t="s">
        <v>2</v>
      </c>
      <c r="C4">
        <v>275</v>
      </c>
      <c r="D4">
        <v>8</v>
      </c>
      <c r="E4">
        <v>4</v>
      </c>
      <c r="F4">
        <f>C4*D4*E4</f>
        <v>8800</v>
      </c>
    </row>
    <row r="5" spans="3:6" ht="12.75">
      <c r="C5">
        <v>275</v>
      </c>
      <c r="D5">
        <v>8</v>
      </c>
      <c r="E5">
        <v>4</v>
      </c>
      <c r="F5">
        <f>C5*D5*E5</f>
        <v>8800</v>
      </c>
    </row>
    <row r="7" ht="12.75">
      <c r="F7" s="1">
        <f>SUM(F4:F6)</f>
        <v>17600</v>
      </c>
    </row>
    <row r="8" spans="2:8" ht="12.75">
      <c r="B8" t="s">
        <v>3</v>
      </c>
      <c r="H8" s="20"/>
    </row>
    <row r="9" spans="3:7" ht="12.75">
      <c r="C9">
        <v>1000</v>
      </c>
      <c r="D9">
        <v>4400</v>
      </c>
      <c r="F9" s="1">
        <f>C9*D9</f>
        <v>4400000</v>
      </c>
      <c r="G9" s="29" t="s">
        <v>83</v>
      </c>
    </row>
    <row r="11" spans="2:6" ht="12.75">
      <c r="B11" t="s">
        <v>4</v>
      </c>
      <c r="C11">
        <f>F7</f>
        <v>17600</v>
      </c>
      <c r="F11" s="21">
        <f>F7/F9*100</f>
        <v>0.4</v>
      </c>
    </row>
    <row r="12" ht="12.75">
      <c r="F12" s="5"/>
    </row>
    <row r="13" spans="2:6" ht="12.75">
      <c r="B13" t="s">
        <v>13</v>
      </c>
      <c r="C13">
        <v>220000</v>
      </c>
      <c r="D13">
        <f>F7</f>
        <v>17600</v>
      </c>
      <c r="F13" s="22">
        <f>C13/D13</f>
        <v>12.5</v>
      </c>
    </row>
    <row r="14" ht="12.75">
      <c r="F14" s="22"/>
    </row>
    <row r="15" spans="2:6" ht="12.75">
      <c r="B15" t="s">
        <v>14</v>
      </c>
      <c r="C15">
        <v>352000</v>
      </c>
      <c r="D15">
        <f>D13</f>
        <v>17600</v>
      </c>
      <c r="F15" s="22">
        <f>C15/D15</f>
        <v>20</v>
      </c>
    </row>
    <row r="16" ht="12.75">
      <c r="F16" s="5"/>
    </row>
    <row r="17" ht="12.75">
      <c r="F17" s="5"/>
    </row>
    <row r="19" spans="2:8" ht="12.75">
      <c r="B19" s="4" t="s">
        <v>65</v>
      </c>
      <c r="C19" s="4"/>
      <c r="D19" s="4"/>
      <c r="E19" s="4"/>
      <c r="F19" s="4"/>
      <c r="G19" s="4"/>
      <c r="H19" s="4"/>
    </row>
    <row r="21" spans="2:9" ht="12.75">
      <c r="B21" t="s">
        <v>5</v>
      </c>
      <c r="D21" t="s">
        <v>6</v>
      </c>
      <c r="E21" t="s">
        <v>7</v>
      </c>
      <c r="F21" t="s">
        <v>8</v>
      </c>
      <c r="G21" t="s">
        <v>9</v>
      </c>
      <c r="H21" s="18" t="s">
        <v>87</v>
      </c>
      <c r="I21" s="18" t="s">
        <v>88</v>
      </c>
    </row>
    <row r="22" spans="2:9" ht="12.75">
      <c r="B22" s="4" t="s">
        <v>10</v>
      </c>
      <c r="E22" s="2"/>
      <c r="H22">
        <v>1</v>
      </c>
      <c r="I22">
        <v>200</v>
      </c>
    </row>
    <row r="23" spans="2:9" ht="12.75">
      <c r="B23" t="s">
        <v>64</v>
      </c>
      <c r="D23" t="s">
        <v>11</v>
      </c>
      <c r="E23" s="2">
        <v>0.5</v>
      </c>
      <c r="F23">
        <v>2000</v>
      </c>
      <c r="G23" s="2">
        <f>E23*F23</f>
        <v>1000</v>
      </c>
      <c r="H23" s="4">
        <f>+I23*H22/I22</f>
        <v>0.5</v>
      </c>
      <c r="I23">
        <v>100</v>
      </c>
    </row>
    <row r="24" spans="2:9" ht="12.75">
      <c r="B24" t="s">
        <v>66</v>
      </c>
      <c r="E24" s="2">
        <v>0.5</v>
      </c>
      <c r="F24">
        <v>30</v>
      </c>
      <c r="G24" s="3">
        <f>-E24*F24</f>
        <v>-15</v>
      </c>
      <c r="H24" s="18" t="s">
        <v>87</v>
      </c>
      <c r="I24" s="18" t="s">
        <v>89</v>
      </c>
    </row>
    <row r="25" spans="5:9" ht="12.75">
      <c r="E25" s="2"/>
      <c r="G25" s="2">
        <f>SUM(G23:G24)</f>
        <v>985</v>
      </c>
      <c r="H25">
        <v>1</v>
      </c>
      <c r="I25">
        <v>1</v>
      </c>
    </row>
    <row r="26" spans="7:9" ht="12.75">
      <c r="G26" s="2"/>
      <c r="H26">
        <v>0.5</v>
      </c>
      <c r="I26" s="4">
        <f>+H26*I25/H25</f>
        <v>0.5</v>
      </c>
    </row>
    <row r="27" spans="2:7" ht="12.75">
      <c r="B27" s="4" t="s">
        <v>12</v>
      </c>
      <c r="D27" t="s">
        <v>2</v>
      </c>
      <c r="E27" s="2">
        <f>F11</f>
        <v>0.4</v>
      </c>
      <c r="F27">
        <f>F13</f>
        <v>12.5</v>
      </c>
      <c r="G27" s="2">
        <f>E27*F27</f>
        <v>5</v>
      </c>
    </row>
    <row r="28" ht="12.75">
      <c r="G28" s="2"/>
    </row>
    <row r="29" spans="2:7" ht="13.5" thickBot="1">
      <c r="B29" s="4" t="s">
        <v>15</v>
      </c>
      <c r="C29" s="4"/>
      <c r="D29" t="s">
        <v>2</v>
      </c>
      <c r="E29" s="2">
        <f>F11</f>
        <v>0.4</v>
      </c>
      <c r="F29">
        <f>F15</f>
        <v>20</v>
      </c>
      <c r="G29" s="2">
        <f>E29*F29</f>
        <v>8</v>
      </c>
    </row>
    <row r="30" spans="2:7" ht="13.5" thickBot="1">
      <c r="B30" s="4" t="s">
        <v>67</v>
      </c>
      <c r="C30" s="4"/>
      <c r="D30" s="4"/>
      <c r="E30" s="4"/>
      <c r="F30" s="4"/>
      <c r="G30" s="6">
        <f>SUM(G25:G29)</f>
        <v>998</v>
      </c>
    </row>
    <row r="31" spans="2:7" ht="12.75">
      <c r="B31" s="4"/>
      <c r="C31" s="4"/>
      <c r="D31" s="4"/>
      <c r="E31" s="4"/>
      <c r="F31" s="4"/>
      <c r="G31" s="30"/>
    </row>
    <row r="33" spans="2:4" ht="12.75">
      <c r="B33" s="4" t="s">
        <v>16</v>
      </c>
      <c r="C33" s="4"/>
      <c r="D33" s="4"/>
    </row>
    <row r="34" spans="2:6" ht="12.75">
      <c r="B34" t="s">
        <v>1</v>
      </c>
      <c r="C34">
        <v>24</v>
      </c>
      <c r="D34">
        <v>16</v>
      </c>
      <c r="F34" s="1">
        <f>C34*D34</f>
        <v>384</v>
      </c>
    </row>
    <row r="35" spans="2:6" ht="12.75">
      <c r="B35" t="s">
        <v>2</v>
      </c>
      <c r="C35">
        <v>24</v>
      </c>
      <c r="D35">
        <v>8</v>
      </c>
      <c r="E35">
        <v>4</v>
      </c>
      <c r="F35">
        <f>C35*D35*E35</f>
        <v>768</v>
      </c>
    </row>
    <row r="36" spans="3:6" ht="12.75">
      <c r="C36">
        <v>24</v>
      </c>
      <c r="D36">
        <v>8</v>
      </c>
      <c r="E36">
        <v>4</v>
      </c>
      <c r="F36">
        <f>C36*D36*E36</f>
        <v>768</v>
      </c>
    </row>
    <row r="38" ht="12.75">
      <c r="F38" s="1">
        <f>SUM(F35:F37)</f>
        <v>1536</v>
      </c>
    </row>
    <row r="39" ht="12.75">
      <c r="B39" t="s">
        <v>3</v>
      </c>
    </row>
    <row r="40" spans="2:6" ht="12.75">
      <c r="B40" t="s">
        <v>68</v>
      </c>
      <c r="F40" s="23">
        <v>378000</v>
      </c>
    </row>
    <row r="41" spans="2:6" ht="12.75">
      <c r="B41" t="s">
        <v>69</v>
      </c>
      <c r="F41" s="17">
        <v>1890</v>
      </c>
    </row>
    <row r="42" ht="12.75">
      <c r="F42" s="5"/>
    </row>
    <row r="43" spans="3:6" ht="12.75">
      <c r="C43" s="11"/>
      <c r="F43" s="5"/>
    </row>
    <row r="44" spans="2:6" ht="12.75">
      <c r="B44" t="s">
        <v>13</v>
      </c>
      <c r="C44" s="11">
        <v>19276.8</v>
      </c>
      <c r="D44">
        <f>F38</f>
        <v>1536</v>
      </c>
      <c r="F44" s="5">
        <f>C44/D44</f>
        <v>12.549999999999999</v>
      </c>
    </row>
    <row r="45" spans="3:6" ht="12.75">
      <c r="C45" s="11"/>
      <c r="F45" s="5"/>
    </row>
    <row r="46" spans="2:6" ht="12.75">
      <c r="B46" t="s">
        <v>14</v>
      </c>
      <c r="C46" s="11">
        <v>30689.28</v>
      </c>
      <c r="D46">
        <f>D44</f>
        <v>1536</v>
      </c>
      <c r="F46" s="5">
        <f>C46/D46</f>
        <v>19.98</v>
      </c>
    </row>
    <row r="47" ht="12.75">
      <c r="F47" s="5"/>
    </row>
    <row r="48" ht="12.75">
      <c r="F48" s="5"/>
    </row>
    <row r="49" ht="12.75">
      <c r="F49" s="5"/>
    </row>
    <row r="50" spans="6:8" ht="12.75">
      <c r="F50" s="5"/>
      <c r="G50">
        <v>2000</v>
      </c>
      <c r="H50">
        <v>200</v>
      </c>
    </row>
    <row r="51" spans="6:8" ht="12.75">
      <c r="F51" s="5"/>
      <c r="G51">
        <f>+G50/H50</f>
        <v>10</v>
      </c>
      <c r="H51">
        <v>1</v>
      </c>
    </row>
    <row r="52" spans="2:7" ht="12.75">
      <c r="B52">
        <v>378000</v>
      </c>
      <c r="C52">
        <v>1</v>
      </c>
      <c r="D52">
        <v>378000</v>
      </c>
      <c r="E52" s="5">
        <f>1891*200</f>
        <v>378200</v>
      </c>
      <c r="F52">
        <v>200</v>
      </c>
      <c r="G52">
        <v>10</v>
      </c>
    </row>
    <row r="53" spans="2:7" ht="12.75">
      <c r="B53" t="s">
        <v>17</v>
      </c>
      <c r="G53" t="s">
        <v>21</v>
      </c>
    </row>
    <row r="54" spans="7:8" ht="12.75">
      <c r="G54" t="s">
        <v>22</v>
      </c>
      <c r="H54" t="s">
        <v>24</v>
      </c>
    </row>
    <row r="55" spans="2:9" ht="12.75">
      <c r="B55" s="5" t="s">
        <v>5</v>
      </c>
      <c r="D55" t="s">
        <v>18</v>
      </c>
      <c r="E55" t="s">
        <v>19</v>
      </c>
      <c r="F55" t="s">
        <v>20</v>
      </c>
      <c r="G55" t="s">
        <v>23</v>
      </c>
      <c r="H55" t="s">
        <v>90</v>
      </c>
      <c r="I55" t="s">
        <v>91</v>
      </c>
    </row>
    <row r="56" ht="12.75">
      <c r="B56" s="7" t="s">
        <v>25</v>
      </c>
    </row>
    <row r="57" ht="12.75">
      <c r="B57" s="8" t="s">
        <v>26</v>
      </c>
    </row>
    <row r="58" spans="2:10" ht="12.75">
      <c r="B58" s="10" t="s">
        <v>70</v>
      </c>
      <c r="C58" s="11"/>
      <c r="D58" s="17">
        <f>3780*0.5</f>
        <v>1890</v>
      </c>
      <c r="E58" s="17">
        <v>1891</v>
      </c>
      <c r="F58" s="17">
        <f>E58-D58</f>
        <v>1</v>
      </c>
      <c r="G58" s="11">
        <f>F23</f>
        <v>2000</v>
      </c>
      <c r="H58" s="11">
        <f>F58*G58</f>
        <v>2000</v>
      </c>
      <c r="I58" s="11"/>
      <c r="J58" s="11"/>
    </row>
    <row r="59" spans="2:10" ht="12.75">
      <c r="B59" s="10" t="s">
        <v>72</v>
      </c>
      <c r="C59" s="11"/>
      <c r="D59" s="17"/>
      <c r="E59" s="17"/>
      <c r="F59" s="17"/>
      <c r="G59" s="11"/>
      <c r="H59" s="11"/>
      <c r="I59" s="11"/>
      <c r="J59" s="11"/>
    </row>
    <row r="60" spans="2:10" ht="12.75">
      <c r="B60" s="10" t="s">
        <v>73</v>
      </c>
      <c r="C60" s="11"/>
      <c r="D60" s="17">
        <v>1890</v>
      </c>
      <c r="E60" s="17">
        <v>1891</v>
      </c>
      <c r="F60" s="17">
        <f>E60-D60</f>
        <v>1</v>
      </c>
      <c r="G60" s="11">
        <f>F24</f>
        <v>30</v>
      </c>
      <c r="H60" s="12">
        <f>-F60*G60</f>
        <v>-30</v>
      </c>
      <c r="I60" s="11"/>
      <c r="J60" s="11"/>
    </row>
    <row r="61" spans="2:10" ht="12.75">
      <c r="B61" s="10" t="s">
        <v>27</v>
      </c>
      <c r="C61" s="11"/>
      <c r="D61" s="11"/>
      <c r="E61" s="11"/>
      <c r="F61" s="11"/>
      <c r="G61" s="11"/>
      <c r="H61" s="13">
        <f>SUM(H58:H60)</f>
        <v>1970</v>
      </c>
      <c r="I61" s="11"/>
      <c r="J61" s="11"/>
    </row>
    <row r="62" spans="2:10" ht="5.25" customHeight="1">
      <c r="B62" s="10"/>
      <c r="C62" s="11"/>
      <c r="D62" s="11"/>
      <c r="E62" s="11"/>
      <c r="F62" s="11"/>
      <c r="G62" s="11"/>
      <c r="H62" s="13"/>
      <c r="I62" s="11"/>
      <c r="J62" s="11"/>
    </row>
    <row r="63" spans="2:10" ht="12.75">
      <c r="B63" s="13" t="s">
        <v>28</v>
      </c>
      <c r="C63" s="11"/>
      <c r="D63" s="11"/>
      <c r="E63" s="11"/>
      <c r="F63" s="11"/>
      <c r="G63" s="11"/>
      <c r="H63" s="11"/>
      <c r="I63" s="11"/>
      <c r="J63" s="11"/>
    </row>
    <row r="64" spans="2:10" ht="12.75">
      <c r="B64" s="11" t="s">
        <v>70</v>
      </c>
      <c r="C64" s="11"/>
      <c r="D64" s="11">
        <f>G58</f>
        <v>2000</v>
      </c>
      <c r="E64" s="11">
        <v>2002</v>
      </c>
      <c r="F64" s="11">
        <f>E64-D64</f>
        <v>2</v>
      </c>
      <c r="G64" s="11">
        <f>E58</f>
        <v>1891</v>
      </c>
      <c r="H64" s="12">
        <f>F64*G64</f>
        <v>3782</v>
      </c>
      <c r="I64" s="11"/>
      <c r="J64" s="11"/>
    </row>
    <row r="65" spans="2:10" ht="12.75">
      <c r="B65" s="11" t="s">
        <v>30</v>
      </c>
      <c r="C65" s="11"/>
      <c r="D65" s="11"/>
      <c r="E65" s="11"/>
      <c r="F65" s="11"/>
      <c r="G65" s="11"/>
      <c r="H65" s="24">
        <f>SUM(H64:H64)</f>
        <v>3782</v>
      </c>
      <c r="I65" s="14"/>
      <c r="J65" s="11"/>
    </row>
    <row r="66" spans="4:10" ht="4.5" customHeight="1">
      <c r="D66" s="11"/>
      <c r="E66" s="11"/>
      <c r="F66" s="11"/>
      <c r="G66" s="11"/>
      <c r="H66" s="11"/>
      <c r="I66" s="13"/>
      <c r="J66" s="11"/>
    </row>
    <row r="67" spans="2:10" ht="12.75">
      <c r="B67" s="11" t="s">
        <v>29</v>
      </c>
      <c r="C67" s="11"/>
      <c r="D67" s="11"/>
      <c r="E67" s="11"/>
      <c r="F67" s="11"/>
      <c r="G67" s="11"/>
      <c r="H67" s="11"/>
      <c r="I67" s="11"/>
      <c r="J67" s="11"/>
    </row>
    <row r="68" spans="2:10" ht="12.75">
      <c r="B68" s="11" t="s">
        <v>71</v>
      </c>
      <c r="C68" s="11"/>
      <c r="D68" s="17">
        <f>3780*E27</f>
        <v>1512</v>
      </c>
      <c r="E68" s="17">
        <f>F38</f>
        <v>1536</v>
      </c>
      <c r="F68" s="11">
        <f>E68-D68</f>
        <v>24</v>
      </c>
      <c r="G68" s="11">
        <f>F27</f>
        <v>12.5</v>
      </c>
      <c r="H68" s="11">
        <f>F68*G68</f>
        <v>300</v>
      </c>
      <c r="I68" s="11"/>
      <c r="J68" s="11"/>
    </row>
    <row r="69" spans="2:10" ht="6.75" customHeight="1">
      <c r="B69" s="11"/>
      <c r="C69" s="11"/>
      <c r="D69" s="11"/>
      <c r="E69" s="11"/>
      <c r="F69" s="11"/>
      <c r="G69" s="11"/>
      <c r="H69" s="11"/>
      <c r="I69" s="11"/>
      <c r="J69" s="11"/>
    </row>
    <row r="70" spans="2:10" ht="12.75">
      <c r="B70" s="11" t="s">
        <v>28</v>
      </c>
      <c r="C70" s="11"/>
      <c r="D70" s="11">
        <f>G68</f>
        <v>12.5</v>
      </c>
      <c r="E70" s="11">
        <f>F44</f>
        <v>12.549999999999999</v>
      </c>
      <c r="F70" s="11">
        <f>E70-D70</f>
        <v>0.049999999999998934</v>
      </c>
      <c r="G70" s="17">
        <f>E68</f>
        <v>1536</v>
      </c>
      <c r="H70" s="11">
        <f>F70*G70</f>
        <v>76.79999999999836</v>
      </c>
      <c r="I70" s="11"/>
      <c r="J70" s="11"/>
    </row>
    <row r="71" spans="2:10" ht="4.5" customHeight="1">
      <c r="B71" s="11"/>
      <c r="C71" s="11"/>
      <c r="D71" s="11"/>
      <c r="E71" s="11"/>
      <c r="F71" s="11"/>
      <c r="G71" s="11"/>
      <c r="H71" s="11"/>
      <c r="I71" s="11"/>
      <c r="J71" s="11"/>
    </row>
    <row r="72" spans="2:10" ht="12.75">
      <c r="B72" s="11" t="s">
        <v>31</v>
      </c>
      <c r="C72" s="11"/>
      <c r="D72" s="11"/>
      <c r="E72" s="11"/>
      <c r="F72" s="11"/>
      <c r="G72" s="11"/>
      <c r="H72" s="11"/>
      <c r="I72" s="11"/>
      <c r="J72" s="11"/>
    </row>
    <row r="73" spans="2:10" ht="12.75">
      <c r="B73" s="11" t="s">
        <v>71</v>
      </c>
      <c r="C73" s="11"/>
      <c r="D73" s="17">
        <f>D68</f>
        <v>1512</v>
      </c>
      <c r="E73" s="17">
        <f>E68</f>
        <v>1536</v>
      </c>
      <c r="F73" s="11">
        <f>E73-D73</f>
        <v>24</v>
      </c>
      <c r="G73" s="11">
        <f>F29</f>
        <v>20</v>
      </c>
      <c r="H73" s="11">
        <f>F73*G73</f>
        <v>480</v>
      </c>
      <c r="I73" s="11"/>
      <c r="J73" s="11"/>
    </row>
    <row r="74" spans="2:10" ht="4.5" customHeight="1">
      <c r="B74" s="11"/>
      <c r="C74" s="11"/>
      <c r="D74" s="11"/>
      <c r="E74" s="11"/>
      <c r="F74" s="11"/>
      <c r="G74" s="11"/>
      <c r="H74" s="11"/>
      <c r="I74" s="11"/>
      <c r="J74" s="11"/>
    </row>
    <row r="75" spans="2:10" ht="12.75">
      <c r="B75" s="11" t="s">
        <v>28</v>
      </c>
      <c r="C75" s="11"/>
      <c r="D75" s="11">
        <f>G73</f>
        <v>20</v>
      </c>
      <c r="E75" s="11">
        <f>F46</f>
        <v>19.98</v>
      </c>
      <c r="F75" s="11">
        <f>E75-D75</f>
        <v>-0.019999999999999574</v>
      </c>
      <c r="G75" s="17">
        <f>E73</f>
        <v>1536</v>
      </c>
      <c r="H75" s="12"/>
      <c r="I75" s="12">
        <f>-F75*G75</f>
        <v>30.719999999999345</v>
      </c>
      <c r="J75" s="11"/>
    </row>
    <row r="76" spans="2:10" ht="12.75">
      <c r="B76" s="11"/>
      <c r="C76" s="11"/>
      <c r="D76" s="11"/>
      <c r="E76" s="11"/>
      <c r="F76" s="11"/>
      <c r="G76" s="11"/>
      <c r="H76" s="11">
        <f>H61+H65+H68+H70+H73</f>
        <v>6608.799999999998</v>
      </c>
      <c r="I76" s="11">
        <f>I65+I75</f>
        <v>30.719999999999345</v>
      </c>
      <c r="J76" s="11"/>
    </row>
    <row r="77" spans="2:10" ht="13.5" thickBot="1">
      <c r="B77" s="11" t="s">
        <v>32</v>
      </c>
      <c r="C77" s="11"/>
      <c r="D77" s="11"/>
      <c r="E77" s="11"/>
      <c r="F77" s="11"/>
      <c r="G77" s="11"/>
      <c r="H77" s="11"/>
      <c r="I77" s="13">
        <f>H76-I76</f>
        <v>6578.079999999999</v>
      </c>
      <c r="J77" s="11"/>
    </row>
    <row r="78" spans="2:10" ht="13.5" thickBot="1">
      <c r="B78" s="11"/>
      <c r="C78" s="11"/>
      <c r="D78" s="11"/>
      <c r="E78" s="11"/>
      <c r="F78" s="11"/>
      <c r="G78" s="11"/>
      <c r="H78" s="15">
        <f>SUM(H76:H77)</f>
        <v>6608.799999999998</v>
      </c>
      <c r="I78" s="16">
        <f>SUM(I76:I77)</f>
        <v>6608.799999999998</v>
      </c>
      <c r="J78" s="11"/>
    </row>
    <row r="80" ht="12.75">
      <c r="B80" t="s">
        <v>33</v>
      </c>
    </row>
    <row r="81" spans="2:7" ht="12.75">
      <c r="B81" s="18">
        <v>1</v>
      </c>
      <c r="C81" t="s">
        <v>34</v>
      </c>
      <c r="F81" s="11">
        <v>3785782</v>
      </c>
      <c r="G81" s="11"/>
    </row>
    <row r="82" spans="3:7" ht="12.75">
      <c r="C82" t="s">
        <v>35</v>
      </c>
      <c r="F82" s="11">
        <v>454293.84</v>
      </c>
      <c r="G82" s="14"/>
    </row>
    <row r="83" spans="3:7" ht="12.75">
      <c r="C83" t="s">
        <v>36</v>
      </c>
      <c r="F83" s="11"/>
      <c r="G83" s="34">
        <v>4240075.84</v>
      </c>
    </row>
    <row r="84" spans="6:7" ht="13.5" thickBot="1">
      <c r="F84" s="19">
        <f>SUM(F81:F83)</f>
        <v>4240075.84</v>
      </c>
      <c r="G84" s="31">
        <v>4240075.84</v>
      </c>
    </row>
    <row r="85" spans="6:7" ht="13.5" thickTop="1">
      <c r="F85" s="11"/>
      <c r="G85" s="11"/>
    </row>
    <row r="86" spans="2:7" ht="12.75">
      <c r="B86" s="18">
        <v>2</v>
      </c>
      <c r="C86" t="s">
        <v>37</v>
      </c>
      <c r="F86" s="11">
        <v>3785782</v>
      </c>
      <c r="G86" s="11"/>
    </row>
    <row r="87" spans="2:7" ht="12.75">
      <c r="B87" s="18"/>
      <c r="C87" t="s">
        <v>38</v>
      </c>
      <c r="F87" s="11">
        <v>19276.8</v>
      </c>
      <c r="G87" s="11"/>
    </row>
    <row r="88" spans="2:7" ht="12.75">
      <c r="B88" s="18"/>
      <c r="C88" t="s">
        <v>39</v>
      </c>
      <c r="F88" s="11">
        <v>30689.28</v>
      </c>
      <c r="G88" s="11"/>
    </row>
    <row r="89" spans="2:7" ht="12.75">
      <c r="B89" s="18"/>
      <c r="C89" t="s">
        <v>34</v>
      </c>
      <c r="F89" s="11"/>
      <c r="G89" s="25">
        <f>F86</f>
        <v>3785782</v>
      </c>
    </row>
    <row r="90" spans="2:7" ht="12.75">
      <c r="B90" s="18"/>
      <c r="C90" t="s">
        <v>40</v>
      </c>
      <c r="F90" s="11"/>
      <c r="G90" s="11">
        <f>F87</f>
        <v>19276.8</v>
      </c>
    </row>
    <row r="91" spans="2:7" ht="12.75">
      <c r="B91" s="18"/>
      <c r="C91" t="s">
        <v>41</v>
      </c>
      <c r="F91" s="11"/>
      <c r="G91" s="11">
        <f>F88</f>
        <v>30689.28</v>
      </c>
    </row>
    <row r="92" spans="2:7" ht="13.5" thickBot="1">
      <c r="B92" s="18"/>
      <c r="F92" s="19">
        <f>SUM(F86:F91)</f>
        <v>3835748.0799999996</v>
      </c>
      <c r="G92" s="26">
        <f>SUM(G89:G91)</f>
        <v>3835748.0799999996</v>
      </c>
    </row>
    <row r="93" spans="2:7" ht="13.5" thickTop="1">
      <c r="B93" s="18"/>
      <c r="F93" s="11"/>
      <c r="G93" s="11"/>
    </row>
    <row r="94" spans="2:7" ht="12.75">
      <c r="B94" s="18">
        <v>3</v>
      </c>
      <c r="C94" t="s">
        <v>75</v>
      </c>
      <c r="F94" s="32">
        <v>3772440</v>
      </c>
      <c r="G94" s="11"/>
    </row>
    <row r="95" spans="2:7" ht="12.75">
      <c r="B95" s="18"/>
      <c r="C95" t="s">
        <v>82</v>
      </c>
      <c r="F95" s="25">
        <v>56700</v>
      </c>
      <c r="G95" s="11"/>
    </row>
    <row r="96" spans="3:7" ht="12.75">
      <c r="C96" s="33" t="s">
        <v>85</v>
      </c>
      <c r="G96" s="28">
        <v>3780000</v>
      </c>
    </row>
    <row r="97" spans="3:7" ht="12.75">
      <c r="C97" t="s">
        <v>38</v>
      </c>
      <c r="F97" s="11"/>
      <c r="G97" s="27">
        <v>18900</v>
      </c>
    </row>
    <row r="98" spans="3:7" ht="12.75">
      <c r="C98" t="s">
        <v>39</v>
      </c>
      <c r="F98" s="11"/>
      <c r="G98" s="27">
        <v>30240</v>
      </c>
    </row>
    <row r="99" spans="6:7" ht="13.5" thickBot="1">
      <c r="F99" s="19">
        <f>SUM(F94:F98)</f>
        <v>3829140</v>
      </c>
      <c r="G99" s="19">
        <f>SUM(G96:G98)</f>
        <v>3829140</v>
      </c>
    </row>
    <row r="100" spans="3:7" ht="13.5" thickTop="1">
      <c r="C100" s="33" t="s">
        <v>86</v>
      </c>
      <c r="F100" s="14"/>
      <c r="G100" s="14"/>
    </row>
    <row r="101" spans="6:7" ht="12.75">
      <c r="F101" s="14"/>
      <c r="G101" s="14"/>
    </row>
    <row r="102" spans="2:7" ht="12.75">
      <c r="B102">
        <v>4</v>
      </c>
      <c r="C102" t="s">
        <v>42</v>
      </c>
      <c r="F102" s="11">
        <f>H61</f>
        <v>1970</v>
      </c>
      <c r="G102" s="11"/>
    </row>
    <row r="103" spans="3:7" ht="12.75">
      <c r="C103" t="s">
        <v>43</v>
      </c>
      <c r="F103" s="11">
        <f>H64</f>
        <v>3782</v>
      </c>
      <c r="G103" s="11"/>
    </row>
    <row r="104" spans="3:7" ht="12.75">
      <c r="C104" t="s">
        <v>44</v>
      </c>
      <c r="F104" s="11">
        <f>H68</f>
        <v>300</v>
      </c>
      <c r="G104" s="11"/>
    </row>
    <row r="105" spans="3:7" ht="12.75">
      <c r="C105" t="s">
        <v>45</v>
      </c>
      <c r="F105" s="11">
        <f>H70</f>
        <v>76.79999999999836</v>
      </c>
      <c r="G105" s="11"/>
    </row>
    <row r="106" spans="3:7" ht="12.75">
      <c r="C106" t="s">
        <v>46</v>
      </c>
      <c r="F106" s="11">
        <f>H73</f>
        <v>480</v>
      </c>
      <c r="G106" s="11"/>
    </row>
    <row r="107" spans="3:7" ht="12.75">
      <c r="C107" t="s">
        <v>47</v>
      </c>
      <c r="F107" s="11"/>
      <c r="G107" s="11">
        <f>F102+F103</f>
        <v>5752</v>
      </c>
    </row>
    <row r="108" spans="3:7" ht="12.75">
      <c r="C108" t="s">
        <v>48</v>
      </c>
      <c r="F108" s="11"/>
      <c r="G108" s="11">
        <f>F104+F105</f>
        <v>376.79999999999836</v>
      </c>
    </row>
    <row r="109" spans="3:7" ht="12.75">
      <c r="C109" t="s">
        <v>49</v>
      </c>
      <c r="F109" s="11"/>
      <c r="G109" s="11">
        <v>449.28</v>
      </c>
    </row>
    <row r="110" spans="3:7" ht="12.75">
      <c r="C110" t="s">
        <v>50</v>
      </c>
      <c r="F110" s="11"/>
      <c r="G110" s="11">
        <f>I75</f>
        <v>30.719999999999345</v>
      </c>
    </row>
    <row r="111" spans="6:7" ht="13.5" thickBot="1">
      <c r="F111" s="19">
        <f>SUM(F102:F110)</f>
        <v>6608.799999999998</v>
      </c>
      <c r="G111" s="19">
        <f>SUM(G107:G110)</f>
        <v>6608.799999999997</v>
      </c>
    </row>
    <row r="112" spans="6:7" ht="13.5" thickTop="1">
      <c r="F112" s="11"/>
      <c r="G112" s="11"/>
    </row>
    <row r="113" spans="2:7" ht="12.75">
      <c r="B113">
        <v>5</v>
      </c>
      <c r="C113" t="s">
        <v>51</v>
      </c>
      <c r="F113" s="11">
        <f>SUM(G114:G116)</f>
        <v>2023504</v>
      </c>
      <c r="G113" s="11"/>
    </row>
    <row r="114" spans="3:7" ht="12.75">
      <c r="C114" s="33" t="s">
        <v>84</v>
      </c>
      <c r="F114" s="11"/>
      <c r="G114" s="11">
        <f>125000*14</f>
        <v>1750000</v>
      </c>
    </row>
    <row r="115" spans="3:7" ht="12.75">
      <c r="C115" t="s">
        <v>76</v>
      </c>
      <c r="F115" s="11"/>
      <c r="G115" s="11">
        <f>1890*30</f>
        <v>56700</v>
      </c>
    </row>
    <row r="116" spans="3:7" ht="12.75">
      <c r="C116" t="s">
        <v>52</v>
      </c>
      <c r="F116" s="11"/>
      <c r="G116" s="11">
        <v>216804</v>
      </c>
    </row>
    <row r="117" spans="6:7" ht="13.5" thickBot="1">
      <c r="F117" s="19">
        <f>SUM(F113:F116)</f>
        <v>2023504</v>
      </c>
      <c r="G117" s="19">
        <f>SUM(G114:G116)</f>
        <v>2023504</v>
      </c>
    </row>
    <row r="118" spans="6:7" ht="13.5" thickTop="1">
      <c r="F118" s="11"/>
      <c r="G118" s="11"/>
    </row>
    <row r="119" spans="2:7" ht="12.75">
      <c r="B119">
        <v>6</v>
      </c>
      <c r="C119" t="s">
        <v>77</v>
      </c>
      <c r="F119" s="11">
        <f>125000*998/100</f>
        <v>1247500</v>
      </c>
      <c r="G119" s="11"/>
    </row>
    <row r="120" spans="3:7" ht="12.75">
      <c r="C120" t="s">
        <v>78</v>
      </c>
      <c r="F120" s="11">
        <v>56700</v>
      </c>
      <c r="G120" s="11"/>
    </row>
    <row r="121" spans="3:7" ht="12.75">
      <c r="C121" t="s">
        <v>53</v>
      </c>
      <c r="F121" s="11"/>
      <c r="G121" s="11">
        <f>F119</f>
        <v>1247500</v>
      </c>
    </row>
    <row r="122" spans="3:7" ht="12.75">
      <c r="C122" t="s">
        <v>54</v>
      </c>
      <c r="F122" s="11"/>
      <c r="G122" s="11">
        <f>F120</f>
        <v>56700</v>
      </c>
    </row>
    <row r="123" spans="6:7" ht="13.5" thickBot="1">
      <c r="F123" s="19">
        <f>SUM(F119:F122)</f>
        <v>1304200</v>
      </c>
      <c r="G123" s="19">
        <f>SUM(G119:G122)</f>
        <v>1304200</v>
      </c>
    </row>
    <row r="124" spans="6:7" ht="13.5" thickTop="1">
      <c r="F124" s="11"/>
      <c r="G124" s="11"/>
    </row>
    <row r="125" spans="2:7" ht="12.75">
      <c r="B125">
        <v>7</v>
      </c>
      <c r="C125" t="s">
        <v>55</v>
      </c>
      <c r="F125" s="11">
        <v>102591.92</v>
      </c>
      <c r="G125" s="11" t="s">
        <v>74</v>
      </c>
    </row>
    <row r="126" spans="3:7" ht="12.75">
      <c r="C126" t="s">
        <v>41</v>
      </c>
      <c r="F126" s="11"/>
      <c r="G126" s="11">
        <v>102591.92</v>
      </c>
    </row>
    <row r="127" spans="6:7" ht="13.5" thickBot="1">
      <c r="F127" s="19">
        <f>+F125</f>
        <v>102591.92</v>
      </c>
      <c r="G127" s="19">
        <f>+G126</f>
        <v>102591.92</v>
      </c>
    </row>
    <row r="128" ht="13.5" thickTop="1"/>
    <row r="129" ht="12.75">
      <c r="C129" t="s">
        <v>79</v>
      </c>
    </row>
    <row r="130" ht="12.75">
      <c r="C130" t="s">
        <v>56</v>
      </c>
    </row>
    <row r="131" ht="12.75">
      <c r="C131" t="s">
        <v>92</v>
      </c>
    </row>
    <row r="133" spans="3:7" ht="12.75">
      <c r="C133" t="s">
        <v>57</v>
      </c>
      <c r="G133" s="11">
        <f>G114+G115</f>
        <v>1806700</v>
      </c>
    </row>
    <row r="134" spans="3:5" ht="12.75">
      <c r="C134" t="s">
        <v>80</v>
      </c>
      <c r="E134" s="11">
        <f>G114</f>
        <v>1750000</v>
      </c>
    </row>
    <row r="135" spans="3:5" ht="12.75">
      <c r="C135" t="s">
        <v>81</v>
      </c>
      <c r="E135" s="12">
        <f>G115</f>
        <v>56700</v>
      </c>
    </row>
    <row r="137" spans="3:7" ht="12.75">
      <c r="C137" t="s">
        <v>58</v>
      </c>
      <c r="G137" s="11">
        <f>-E138-E139</f>
        <v>-1304200</v>
      </c>
    </row>
    <row r="138" spans="3:5" ht="12.75">
      <c r="C138" t="s">
        <v>80</v>
      </c>
      <c r="E138" s="11">
        <f>F119</f>
        <v>1247500</v>
      </c>
    </row>
    <row r="139" spans="3:7" ht="12.75">
      <c r="C139" t="s">
        <v>81</v>
      </c>
      <c r="E139" s="12">
        <f>F120</f>
        <v>56700</v>
      </c>
      <c r="G139" s="9"/>
    </row>
    <row r="140" spans="3:7" ht="12.75">
      <c r="C140" t="s">
        <v>59</v>
      </c>
      <c r="G140" s="11">
        <f>SUM(G133:G139)</f>
        <v>502500</v>
      </c>
    </row>
    <row r="141" spans="3:7" ht="12.75">
      <c r="C141" t="s">
        <v>60</v>
      </c>
      <c r="G141" s="12">
        <f>I77</f>
        <v>6578.079999999999</v>
      </c>
    </row>
    <row r="142" spans="3:7" ht="12.75">
      <c r="C142" t="s">
        <v>61</v>
      </c>
      <c r="G142" s="11">
        <f>G140-G141</f>
        <v>495921.92</v>
      </c>
    </row>
    <row r="143" spans="3:7" ht="12.75">
      <c r="C143" t="s">
        <v>55</v>
      </c>
      <c r="G143" s="11">
        <v>102591.92</v>
      </c>
    </row>
    <row r="144" spans="3:7" ht="13.5" thickBot="1">
      <c r="C144" t="s">
        <v>62</v>
      </c>
      <c r="G144" s="19">
        <f>G142-G143</f>
        <v>393330</v>
      </c>
    </row>
    <row r="145" ht="13.5" thickTop="1"/>
  </sheetData>
  <sheetProtection/>
  <printOptions horizontalCentered="1" verticalCentered="1"/>
  <pageMargins left="0.4724409448818898" right="0.35433070866141736" top="0.3937007874015748" bottom="0.3937007874015748" header="0" footer="0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Aceros de Guatemala, S. 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agafad04</dc:creator>
  <cp:keywords/>
  <dc:description/>
  <cp:lastModifiedBy>BEBA</cp:lastModifiedBy>
  <cp:lastPrinted>2014-08-31T08:25:01Z</cp:lastPrinted>
  <dcterms:created xsi:type="dcterms:W3CDTF">2008-07-29T16:10:06Z</dcterms:created>
  <dcterms:modified xsi:type="dcterms:W3CDTF">2014-09-07T13:45:55Z</dcterms:modified>
  <cp:category/>
  <cp:version/>
  <cp:contentType/>
  <cp:contentStatus/>
</cp:coreProperties>
</file>