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No. 1" sheetId="1" r:id="rId1"/>
    <sheet name="No. 2" sheetId="2" r:id="rId2"/>
    <sheet name="No. 3" sheetId="3" r:id="rId3"/>
    <sheet name="No. 4" sheetId="4" r:id="rId4"/>
    <sheet name="No. 5" sheetId="5" r:id="rId5"/>
    <sheet name="No. 6" sheetId="6" r:id="rId6"/>
  </sheets>
  <externalReferences>
    <externalReference r:id="rId9"/>
    <externalReference r:id="rId10"/>
  </externalReferences>
  <definedNames>
    <definedName name="_xlnm.Print_Area" localSheetId="0">'No. 1'!$A$1:$V$61</definedName>
    <definedName name="_xlnm.Print_Area" localSheetId="1">'No. 2'!$A$1:$I$48</definedName>
    <definedName name="_xlnm.Print_Area" localSheetId="2">'No. 3'!$A$1:$L$55</definedName>
  </definedNames>
  <calcPr fullCalcOnLoad="1"/>
</workbook>
</file>

<file path=xl/sharedStrings.xml><?xml version="1.0" encoding="utf-8"?>
<sst xmlns="http://schemas.openxmlformats.org/spreadsheetml/2006/main" count="374" uniqueCount="166">
  <si>
    <t>Total</t>
  </si>
  <si>
    <t>Producción</t>
  </si>
  <si>
    <t>Costo Total</t>
  </si>
  <si>
    <t>Ventas</t>
  </si>
  <si>
    <t>Elementos del Costo</t>
  </si>
  <si>
    <t>=</t>
  </si>
  <si>
    <t>Subtotal</t>
  </si>
  <si>
    <t>Días:</t>
  </si>
  <si>
    <t>Horas:</t>
  </si>
  <si>
    <t>Obreros:</t>
  </si>
  <si>
    <t>H. F.</t>
  </si>
  <si>
    <t>H. H.</t>
  </si>
  <si>
    <t>C. H. H. M. O.</t>
  </si>
  <si>
    <t>C. H. H.  G. F.</t>
  </si>
  <si>
    <t>U. Medida</t>
  </si>
  <si>
    <t>Costo Estandar</t>
  </si>
  <si>
    <t>Cantidad Estándar</t>
  </si>
  <si>
    <t>Un Centro - Varios Productos</t>
  </si>
  <si>
    <t>Producción Teórica:</t>
  </si>
  <si>
    <t>T. N. H. H.</t>
  </si>
  <si>
    <t>T. N. H. F.</t>
  </si>
  <si>
    <t>Fijos</t>
  </si>
  <si>
    <t>./</t>
  </si>
  <si>
    <t>Variables</t>
  </si>
  <si>
    <t>Producto</t>
  </si>
  <si>
    <t>P. Venta</t>
  </si>
  <si>
    <t xml:space="preserve">     a. En función de las H. H.</t>
  </si>
  <si>
    <t>G. Marginal</t>
  </si>
  <si>
    <t>T.N. H. H.</t>
  </si>
  <si>
    <t>Producto más Rentable</t>
  </si>
  <si>
    <t xml:space="preserve">     b. En función de las H. F.</t>
  </si>
  <si>
    <t>T.N. H. F.</t>
  </si>
  <si>
    <t xml:space="preserve">     c. En función de la Producción</t>
  </si>
  <si>
    <t>*</t>
  </si>
  <si>
    <t>P. Vendida</t>
  </si>
  <si>
    <t xml:space="preserve">                  G M M</t>
  </si>
  <si>
    <t>Coeficiente</t>
  </si>
  <si>
    <t>Costeo Directo</t>
  </si>
  <si>
    <t>kilo</t>
  </si>
  <si>
    <t>VARIABLES</t>
  </si>
  <si>
    <t>Determinación del precio de venta</t>
  </si>
  <si>
    <t>X ------ 100%</t>
  </si>
  <si>
    <t>Gastos Fijos =</t>
  </si>
  <si>
    <t>Gastos de fabricación fijos</t>
  </si>
  <si>
    <t>Gastos de operación (administración)</t>
  </si>
  <si>
    <t xml:space="preserve">                % G M M</t>
  </si>
  <si>
    <t>% G.M.M. =</t>
  </si>
  <si>
    <t>G.M.M.</t>
  </si>
  <si>
    <t>VENTAS</t>
  </si>
  <si>
    <t>COMPROBACIÓN</t>
  </si>
  <si>
    <t>TOTAL</t>
  </si>
  <si>
    <t>Precio de venta</t>
  </si>
  <si>
    <t>Ganancia deseada</t>
  </si>
  <si>
    <t>Costo</t>
  </si>
  <si>
    <t>caja corrugada</t>
  </si>
  <si>
    <t>Ganancia o pérdida</t>
  </si>
  <si>
    <t>Gastos fijos fabricación</t>
  </si>
  <si>
    <t>Ganancia Marginal</t>
  </si>
  <si>
    <t>Ganancia marginal</t>
  </si>
  <si>
    <t>total gastos fijos</t>
  </si>
  <si>
    <t>Bonificación anual</t>
  </si>
  <si>
    <t>Salario anual</t>
  </si>
  <si>
    <t>mensuales</t>
  </si>
  <si>
    <t>Bonificación incentivo Dto. Ley 37-2001</t>
  </si>
  <si>
    <t>Prestaciones mano de obra directa e indirecta</t>
  </si>
  <si>
    <t>Mantenimiento maquinaria</t>
  </si>
  <si>
    <t>por H.F.</t>
  </si>
  <si>
    <t>Repuestos y accesorios</t>
  </si>
  <si>
    <t>Energía eléctrica</t>
  </si>
  <si>
    <t>Depreciaciones</t>
  </si>
  <si>
    <t>Alquileres</t>
  </si>
  <si>
    <t>Seguros de la planta</t>
  </si>
  <si>
    <t>FIJOS</t>
  </si>
  <si>
    <t>TOTALES</t>
  </si>
  <si>
    <t>DETALLE</t>
  </si>
  <si>
    <t>I. MATERIA PRIMA DIRECTA</t>
  </si>
  <si>
    <t>II. MANO DE OBRA DIRECTA</t>
  </si>
  <si>
    <t>III. GASTOS I. DE FABRICACIÓN</t>
  </si>
  <si>
    <t>Regalías por Caja Producida</t>
  </si>
  <si>
    <t xml:space="preserve">margen que se desea ganar </t>
  </si>
  <si>
    <t>Costo std. Directo de producción</t>
  </si>
  <si>
    <t>P.V.</t>
  </si>
  <si>
    <t>G.M.</t>
  </si>
  <si>
    <t>C. P. y V.</t>
  </si>
  <si>
    <t>G. M. Maximiz.</t>
  </si>
  <si>
    <t>T.N.H.H.</t>
  </si>
  <si>
    <t>PeU</t>
  </si>
  <si>
    <t>PeQ</t>
  </si>
  <si>
    <t>1*2</t>
  </si>
  <si>
    <t>1*3</t>
  </si>
  <si>
    <t>1*5</t>
  </si>
  <si>
    <r>
      <t>PEU</t>
    </r>
    <r>
      <rPr>
        <sz val="10"/>
        <rFont val="Arial"/>
        <family val="2"/>
      </rPr>
      <t xml:space="preserve">  =     </t>
    </r>
    <r>
      <rPr>
        <u val="single"/>
        <sz val="10"/>
        <rFont val="Arial"/>
        <family val="2"/>
      </rPr>
      <t xml:space="preserve"> Gastos F</t>
    </r>
  </si>
  <si>
    <r>
      <t>PEQ</t>
    </r>
    <r>
      <rPr>
        <sz val="10"/>
        <rFont val="Arial"/>
        <family val="2"/>
      </rPr>
      <t xml:space="preserve">  =     </t>
    </r>
    <r>
      <rPr>
        <u val="single"/>
        <sz val="10"/>
        <rFont val="Arial"/>
        <family val="2"/>
      </rPr>
      <t xml:space="preserve"> Gastos F</t>
    </r>
  </si>
  <si>
    <t>caja de refrescos de 150 c.c.</t>
  </si>
  <si>
    <t>caja de refrescos de 300 c.c.</t>
  </si>
  <si>
    <t>caja de refrescos de 450 c.c.</t>
  </si>
  <si>
    <t>Costeo directo de prod. Y vta.</t>
  </si>
  <si>
    <r>
      <t xml:space="preserve">PEU </t>
    </r>
    <r>
      <rPr>
        <sz val="10"/>
        <rFont val="Arial"/>
        <family val="2"/>
      </rPr>
      <t xml:space="preserve"> =     </t>
    </r>
    <r>
      <rPr>
        <u val="single"/>
        <sz val="10"/>
        <rFont val="Arial"/>
        <family val="2"/>
      </rPr>
      <t xml:space="preserve"> Gastos F</t>
    </r>
  </si>
  <si>
    <t>Ganancia Marginal = gastos fijos y de admon.</t>
  </si>
  <si>
    <t>Cálculos con los nuevos precios de venta</t>
  </si>
  <si>
    <t>Costo Estándar</t>
  </si>
  <si>
    <t>Costo Estandar de Producción de una caja de refrescos naturales</t>
  </si>
  <si>
    <t>ANUALES</t>
  </si>
  <si>
    <t>(-) costo std. Directo de prod. Y vta.</t>
  </si>
  <si>
    <t>T.N.H.H.P.P.E</t>
  </si>
  <si>
    <t>2*6</t>
  </si>
  <si>
    <t>4*6</t>
  </si>
  <si>
    <t>Gastos Fijos de fabricación y de Admon.</t>
  </si>
  <si>
    <t>Productos</t>
  </si>
  <si>
    <t>Inv. Inicial</t>
  </si>
  <si>
    <t>Inv. Final</t>
  </si>
  <si>
    <t xml:space="preserve">Costo Std. </t>
  </si>
  <si>
    <t>Std. Total</t>
  </si>
  <si>
    <t>Costeo D. Total</t>
  </si>
  <si>
    <t>Disponibilid.</t>
  </si>
  <si>
    <t>Diferencia</t>
  </si>
  <si>
    <t>1 + 2</t>
  </si>
  <si>
    <t>3 - 4</t>
  </si>
  <si>
    <t>5 * 6</t>
  </si>
  <si>
    <t>5 * 8</t>
  </si>
  <si>
    <t>7 - 9</t>
  </si>
  <si>
    <t xml:space="preserve"> 9 y 8 Cada Jornada Total 17</t>
  </si>
  <si>
    <t>Cada Turno  Total  16  Obreros</t>
  </si>
  <si>
    <t>400 grs.</t>
  </si>
  <si>
    <t>200 grs.</t>
  </si>
  <si>
    <t>600 grs.</t>
  </si>
  <si>
    <t>Cajas</t>
  </si>
  <si>
    <t>H.H.</t>
  </si>
  <si>
    <t>X  cajas  ---</t>
  </si>
  <si>
    <t>Prod. Gelatinas unidades</t>
  </si>
  <si>
    <t>Sueldos de producción (2 supervisores) total</t>
  </si>
  <si>
    <t>el Kw. (12 Kws por H.F.)</t>
  </si>
  <si>
    <t>Otros gastos (anuales)</t>
  </si>
  <si>
    <t>Gelatina a granel</t>
  </si>
  <si>
    <t>Tubo con tapa</t>
  </si>
  <si>
    <t>Botella con tapa</t>
  </si>
  <si>
    <t>Tarro con tapa</t>
  </si>
  <si>
    <t>unidad</t>
  </si>
  <si>
    <t>Regalías por Caja vendida</t>
  </si>
  <si>
    <t>Costo Estandar Directo de Producción de una caja de gelatinas</t>
  </si>
  <si>
    <t>Costo Estandar Directo de Producción Y Venta de una Caja de gelatinas</t>
  </si>
  <si>
    <t>Fletes y seguro por caja vendida</t>
  </si>
  <si>
    <t>Gastos Variables de Ventas</t>
  </si>
  <si>
    <t>Gastos de comercialización (10% sobre P.V.)</t>
  </si>
  <si>
    <t>Costo Estandar Directo de Producción Y Venta de una caja de gelatinas</t>
  </si>
  <si>
    <t>3. Ganancia Marginal por Producto</t>
  </si>
  <si>
    <t>4. Producto más Rentable</t>
  </si>
  <si>
    <t>caja de gelatinas de 200 grs.</t>
  </si>
  <si>
    <t>caja de gelatinas de 400 grs.</t>
  </si>
  <si>
    <t>caja de gelatinas de 600 grs.</t>
  </si>
  <si>
    <t>5. Punto de Equilibrio en unidades y valores tomando los productos en su conjunto, para el mes trabajado</t>
  </si>
  <si>
    <t>7. Diferencia en valuación de existencias finales, sistema de costeo directo vrs. Sistema de costos estándar</t>
  </si>
  <si>
    <t>6. Hoja técnica de Costo Estandar de Producción de una caja de refrescos naturales de cada presentación</t>
  </si>
  <si>
    <t xml:space="preserve">8. Punto de Equilibrio si desea ganar Q 50,000.00 </t>
  </si>
  <si>
    <t>Costo Estandar Directo de Produccción de una caja de gelatinas</t>
  </si>
  <si>
    <t>Cálculo de la nueva ganancia marginal</t>
  </si>
  <si>
    <t>%</t>
  </si>
  <si>
    <t>2.     Cedula de Elementos Estandar</t>
  </si>
  <si>
    <t>3.     Hoja técnica de Costo Estandar Directo de Producción y venta de una caja de gelatinas de cada presentación</t>
  </si>
  <si>
    <t>(GM / PV)</t>
  </si>
  <si>
    <t>(GMM / total vtas)</t>
  </si>
  <si>
    <t>KING KONG</t>
  </si>
  <si>
    <t>100 grs.</t>
  </si>
  <si>
    <t>80.70 ---- 50%</t>
  </si>
  <si>
    <t>caja de gelatinas de 100 grs.</t>
  </si>
  <si>
    <t>9. Punto de Equilibrio con ganancia de Q.75,000.00 y cuando el precio de venta disminuye 10% de los precios originales</t>
  </si>
</sst>
</file>

<file path=xl/styles.xml><?xml version="1.0" encoding="utf-8"?>
<styleSheet xmlns="http://schemas.openxmlformats.org/spreadsheetml/2006/main">
  <numFmts count="6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0000"/>
    <numFmt numFmtId="169" formatCode="_(* #,##0.000000000000000_);_(* \(#,##0.000000000000000\);_(* &quot;-&quot;???????????????_);_(@_)"/>
    <numFmt numFmtId="170" formatCode="_-[$Q-100A]* #,##0.000_ ;_-[$Q-100A]* \-#,##0.000\ ;_-[$Q-100A]* &quot;-&quot;???_ ;_-@_ "/>
    <numFmt numFmtId="171" formatCode="_-[$Q-100A]* #,##0.00_ ;_-[$Q-100A]* \-#,##0.00\ ;_-[$Q-100A]* &quot;-&quot;??_ ;_-@_ "/>
    <numFmt numFmtId="172" formatCode="#,##0.00000000"/>
    <numFmt numFmtId="173" formatCode="_-[$Q-100A]* #,##0.0000_ ;_-[$Q-100A]* \-#,##0.0000\ ;_-[$Q-100A]* &quot;-&quot;????_ ;_-@_ "/>
    <numFmt numFmtId="174" formatCode="[$Q-100A]#,##0.00"/>
    <numFmt numFmtId="175" formatCode="0.000"/>
    <numFmt numFmtId="176" formatCode="_(* #,##0.000_);_(* \(#,##0.000\);_(* &quot;-&quot;??_);_(@_)"/>
    <numFmt numFmtId="177" formatCode="_(* #,##0.0000000000_);_(* \(#,##0.0000000000\);_(* &quot;-&quot;??_);_(@_)"/>
    <numFmt numFmtId="178" formatCode="_([$Q-100A]* #,##0.00_);_([$Q-100A]* \(#,##0.00\);_([$Q-100A]* &quot;-&quot;??_);_(@_)"/>
    <numFmt numFmtId="179" formatCode="_(&quot;Q&quot;* #,##0.000_);_(&quot;Q&quot;* \(#,##0.000\);_(&quot;Q&quot;* &quot;-&quot;??_);_(@_)"/>
    <numFmt numFmtId="180" formatCode="_(&quot;Q&quot;* #,##0.0000_);_(&quot;Q&quot;* \(#,##0.0000\);_(&quot;Q&quot;* &quot;-&quot;??_);_(@_)"/>
    <numFmt numFmtId="181" formatCode="_-[$Q-100A]* #,##0.00000_ ;_-[$Q-100A]* \-#,##0.00000\ ;_-[$Q-100A]* &quot;-&quot;????_ ;_-@_ "/>
    <numFmt numFmtId="182" formatCode="_-[$Q-100A]* #,##0.000000_ ;_-[$Q-100A]* \-#,##0.000000\ ;_-[$Q-100A]* &quot;-&quot;????_ ;_-@_ "/>
    <numFmt numFmtId="183" formatCode="0.00000"/>
    <numFmt numFmtId="184" formatCode="_-[$Q-100A]* #,##0.00_ ;_-[$Q-100A]* \-#,##0.00\ ;_-[$Q-100A]* &quot;-&quot;?????_ ;_-@_ "/>
    <numFmt numFmtId="185" formatCode="_-[$Q-100A]* #,##0.000_ ;_-[$Q-100A]* \-#,##0.000\ ;_-[$Q-100A]* &quot;-&quot;????_ ;_-@_ "/>
    <numFmt numFmtId="186" formatCode="_-[$Q-100A]* #,##0.00_ ;_-[$Q-100A]* \-#,##0.00\ ;_-[$Q-100A]* &quot;-&quot;????_ ;_-@_ "/>
    <numFmt numFmtId="187" formatCode="_([$Q-100A]* #,##0.0000000_);_([$Q-100A]* \(#,##0.0000000\);_([$Q-100A]* &quot;-&quot;??_);_(@_)"/>
    <numFmt numFmtId="188" formatCode="0.0000000"/>
    <numFmt numFmtId="189" formatCode="_-[$Q-100A]* #,##0.000_ ;_-[$Q-100A]* \-#,##0.000\ ;_-[$Q-100A]* &quot;-&quot;??_ ;_-@_ "/>
    <numFmt numFmtId="190" formatCode="_-* #,##0_-;\-* #,##0_-;_-* &quot;-&quot;??_-;_-@_-"/>
    <numFmt numFmtId="191" formatCode="_-[$Q-100A]* #,##0.00_ ;_-[$Q-100A]* \-#,##0.00\ ;_-[$Q-100A]* &quot;-&quot;???_ ;_-@_ "/>
    <numFmt numFmtId="192" formatCode="_-* #,##0.000_-;\-* #,##0.000_-;_-* &quot;-&quot;??_-;_-@_-"/>
    <numFmt numFmtId="193" formatCode="0.0"/>
    <numFmt numFmtId="194" formatCode="_-* #,##0.000000000_-;\-* #,##0.000000000_-;_-* &quot;-&quot;??_-;_-@_-"/>
    <numFmt numFmtId="195" formatCode="_(* #,##0.000000000_);_(* \(#,##0.000000000\);_(* &quot;-&quot;??_);_(@_)"/>
    <numFmt numFmtId="196" formatCode="_(* #,##0_);_(* \(#,##0\);_(* &quot;-&quot;???_);_(@_)"/>
    <numFmt numFmtId="197" formatCode="0.0000"/>
    <numFmt numFmtId="198" formatCode="_([$Q-100A]* #,##0.000000_);_([$Q-100A]* \(#,##0.000000\);_([$Q-100A]* &quot;-&quot;??_);_(@_)"/>
    <numFmt numFmtId="199" formatCode="_([$Q-100A]* #,##0.000000000_);_([$Q-100A]* \(#,##0.000000000\);_([$Q-100A]* &quot;-&quot;??_);_(@_)"/>
    <numFmt numFmtId="200" formatCode="_([$Q-100A]* #,##0.0000000000_);_([$Q-100A]* \(#,##0.0000000000\);_([$Q-100A]* &quot;-&quot;??_);_(@_)"/>
    <numFmt numFmtId="201" formatCode="0.000000"/>
    <numFmt numFmtId="202" formatCode="_-* #,##0.00000_-;\-* #,##0.00000_-;_-* &quot;-&quot;??_-;_-@_-"/>
    <numFmt numFmtId="203" formatCode="_-* #,##0.0000000_-;\-* #,##0.0000000_-;_-* &quot;-&quot;??_-;_-@_-"/>
    <numFmt numFmtId="204" formatCode="_-[$Q-100A]* #,##0.0000000_ ;_-[$Q-100A]* \-#,##0.0000000\ ;_-[$Q-100A]* &quot;-&quot;????_ ;_-@_ "/>
    <numFmt numFmtId="205" formatCode="_(* #,##0.000000_);_(* \(#,##0.000000\);_(* &quot;-&quot;??_);_(@_)"/>
    <numFmt numFmtId="206" formatCode="_-* #,##0.0000000000_-;\-* #,##0.0000000000_-;_-* &quot;-&quot;??_-;_-@_-"/>
    <numFmt numFmtId="207" formatCode="#,##0.000000"/>
    <numFmt numFmtId="208" formatCode="#,##0.0"/>
    <numFmt numFmtId="209" formatCode="_(* #,##0.0000_);_(* \(#,##0.0000\);_(* &quot;-&quot;??_);_(@_)"/>
    <numFmt numFmtId="210" formatCode="_(* #,##0.00000_);_(* \(#,##0.00000\);_(* &quot;-&quot;??_);_(@_)"/>
    <numFmt numFmtId="211" formatCode="_(&quot;Q&quot;* #,##0.00000_);_(&quot;Q&quot;* \(#,##0.00000\);_(&quot;Q&quot;* &quot;-&quot;??_);_(@_)"/>
    <numFmt numFmtId="212" formatCode="_(&quot;Q&quot;* #,##0.000_);_(&quot;Q&quot;* \(#,##0.000\);_(&quot;Q&quot;* &quot;-&quot;???_);_(@_)"/>
    <numFmt numFmtId="213" formatCode="_(* #,##0.000_);_(* \(#,##0.000\);_(* &quot;-&quot;???_);_(@_)"/>
    <numFmt numFmtId="214" formatCode="0.00000000"/>
    <numFmt numFmtId="215" formatCode="0.000000000"/>
    <numFmt numFmtId="216" formatCode="0.0000000000"/>
    <numFmt numFmtId="217" formatCode="0.00000000000"/>
    <numFmt numFmtId="218" formatCode="#,##0.000"/>
    <numFmt numFmtId="219" formatCode="#,##0.0000"/>
    <numFmt numFmtId="220" formatCode="#,##0.00000"/>
    <numFmt numFmtId="221" formatCode="#,##0.0000000"/>
    <numFmt numFmtId="222" formatCode="#,##0.000000000"/>
    <numFmt numFmtId="223" formatCode="_-* #,##0.0_-;\-* #,##0.0_-;_-* &quot;-&quot;??_-;_-@_-"/>
    <numFmt numFmtId="224" formatCode="_-[$€]* #,##0.00_-;\-[$€]* #,##0.00_-;_-[$€]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 Narrow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lgerian"/>
      <family val="5"/>
    </font>
    <font>
      <b/>
      <sz val="12"/>
      <name val="Arial Narrow"/>
      <family val="2"/>
    </font>
    <font>
      <b/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224" fontId="0" fillId="0" borderId="0" applyFont="0" applyFill="0" applyBorder="0" applyAlignment="0" applyProtection="0"/>
    <xf numFmtId="0" fontId="24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44" fontId="4" fillId="0" borderId="13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14" fontId="4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 vertical="top"/>
    </xf>
    <xf numFmtId="44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/>
    </xf>
    <xf numFmtId="43" fontId="5" fillId="0" borderId="2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4" fontId="12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1" fontId="0" fillId="0" borderId="0" xfId="0" applyNumberForma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4" fontId="13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171" fontId="13" fillId="0" borderId="11" xfId="0" applyNumberFormat="1" applyFont="1" applyBorder="1" applyAlignment="1">
      <alignment/>
    </xf>
    <xf numFmtId="4" fontId="0" fillId="0" borderId="2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71" fontId="0" fillId="0" borderId="20" xfId="0" applyNumberFormat="1" applyBorder="1" applyAlignment="1">
      <alignment/>
    </xf>
    <xf numFmtId="0" fontId="10" fillId="0" borderId="0" xfId="0" applyFont="1" applyAlignment="1">
      <alignment horizontal="center"/>
    </xf>
    <xf numFmtId="44" fontId="12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center"/>
    </xf>
    <xf numFmtId="44" fontId="0" fillId="0" borderId="2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44" fontId="35" fillId="0" borderId="0" xfId="47" applyNumberFormat="1" applyFont="1" applyAlignment="1">
      <alignment/>
    </xf>
    <xf numFmtId="9" fontId="34" fillId="0" borderId="0" xfId="53" applyFont="1" applyAlignment="1">
      <alignment/>
    </xf>
    <xf numFmtId="44" fontId="0" fillId="0" borderId="0" xfId="47" applyNumberFormat="1" applyAlignment="1">
      <alignment/>
    </xf>
    <xf numFmtId="44" fontId="0" fillId="0" borderId="21" xfId="0" applyNumberForma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2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81" fontId="4" fillId="0" borderId="14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1" fontId="4" fillId="0" borderId="23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3" fontId="4" fillId="0" borderId="14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4" fillId="0" borderId="13" xfId="0" applyNumberFormat="1" applyFont="1" applyBorder="1" applyAlignment="1">
      <alignment/>
    </xf>
    <xf numFmtId="186" fontId="4" fillId="0" borderId="14" xfId="0" applyNumberFormat="1" applyFont="1" applyBorder="1" applyAlignment="1">
      <alignment/>
    </xf>
    <xf numFmtId="182" fontId="4" fillId="0" borderId="14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5" fontId="4" fillId="0" borderId="24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7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9" fontId="0" fillId="0" borderId="0" xfId="53" applyFont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49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9" fontId="2" fillId="0" borderId="0" xfId="0" applyNumberFormat="1" applyFont="1" applyAlignment="1">
      <alignment/>
    </xf>
    <xf numFmtId="9" fontId="3" fillId="0" borderId="0" xfId="53" applyFont="1" applyBorder="1" applyAlignment="1">
      <alignment horizontal="center"/>
    </xf>
    <xf numFmtId="4" fontId="4" fillId="0" borderId="0" xfId="53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47" applyNumberFormat="1" applyAlignment="1">
      <alignment/>
    </xf>
    <xf numFmtId="180" fontId="0" fillId="0" borderId="0" xfId="0" applyNumberFormat="1" applyAlignment="1">
      <alignment/>
    </xf>
    <xf numFmtId="194" fontId="0" fillId="0" borderId="0" xfId="47" applyNumberFormat="1" applyAlignment="1">
      <alignment/>
    </xf>
    <xf numFmtId="44" fontId="0" fillId="0" borderId="25" xfId="0" applyNumberFormat="1" applyBorder="1" applyAlignment="1">
      <alignment/>
    </xf>
    <xf numFmtId="43" fontId="0" fillId="0" borderId="0" xfId="0" applyNumberFormat="1" applyAlignment="1">
      <alignment/>
    </xf>
    <xf numFmtId="44" fontId="0" fillId="0" borderId="21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11" xfId="0" applyNumberFormat="1" applyFont="1" applyBorder="1" applyAlignment="1">
      <alignment/>
    </xf>
    <xf numFmtId="171" fontId="12" fillId="0" borderId="11" xfId="0" applyNumberFormat="1" applyFont="1" applyBorder="1" applyAlignment="1">
      <alignment/>
    </xf>
    <xf numFmtId="167" fontId="0" fillId="0" borderId="21" xfId="47" applyFont="1" applyBorder="1" applyAlignment="1">
      <alignment/>
    </xf>
    <xf numFmtId="44" fontId="0" fillId="0" borderId="11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44" fontId="0" fillId="0" borderId="11" xfId="49" applyNumberFormat="1" applyFont="1" applyBorder="1" applyAlignment="1">
      <alignment/>
    </xf>
    <xf numFmtId="167" fontId="14" fillId="0" borderId="0" xfId="47" applyFont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4" fontId="0" fillId="0" borderId="11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181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left"/>
    </xf>
    <xf numFmtId="185" fontId="4" fillId="0" borderId="2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Alignment="1">
      <alignment/>
    </xf>
    <xf numFmtId="175" fontId="4" fillId="0" borderId="14" xfId="0" applyNumberFormat="1" applyFont="1" applyBorder="1" applyAlignment="1">
      <alignment horizontal="center"/>
    </xf>
    <xf numFmtId="198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203" fontId="0" fillId="0" borderId="0" xfId="47" applyNumberFormat="1" applyFont="1" applyAlignment="1">
      <alignment/>
    </xf>
    <xf numFmtId="43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90" fontId="0" fillId="0" borderId="0" xfId="47" applyNumberFormat="1" applyFont="1" applyAlignment="1">
      <alignment/>
    </xf>
    <xf numFmtId="195" fontId="0" fillId="0" borderId="0" xfId="0" applyNumberFormat="1" applyFont="1" applyAlignment="1">
      <alignment/>
    </xf>
    <xf numFmtId="206" fontId="0" fillId="0" borderId="0" xfId="47" applyNumberFormat="1" applyFon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205" fontId="0" fillId="0" borderId="21" xfId="47" applyNumberFormat="1" applyFont="1" applyBorder="1" applyAlignment="1">
      <alignment/>
    </xf>
    <xf numFmtId="207" fontId="0" fillId="0" borderId="0" xfId="0" applyNumberFormat="1" applyAlignment="1">
      <alignment/>
    </xf>
    <xf numFmtId="0" fontId="37" fillId="0" borderId="22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44" fontId="4" fillId="0" borderId="0" xfId="0" applyNumberFormat="1" applyFont="1" applyAlignment="1">
      <alignment/>
    </xf>
    <xf numFmtId="178" fontId="4" fillId="0" borderId="21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13" fillId="0" borderId="0" xfId="0" applyFont="1" applyAlignment="1">
      <alignment/>
    </xf>
    <xf numFmtId="190" fontId="4" fillId="0" borderId="0" xfId="47" applyNumberFormat="1" applyFont="1" applyBorder="1" applyAlignment="1">
      <alignment horizontal="center" vertical="center"/>
    </xf>
    <xf numFmtId="190" fontId="4" fillId="0" borderId="0" xfId="47" applyNumberFormat="1" applyFont="1" applyAlignment="1">
      <alignment/>
    </xf>
    <xf numFmtId="43" fontId="4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center"/>
    </xf>
    <xf numFmtId="193" fontId="4" fillId="0" borderId="13" xfId="0" applyNumberFormat="1" applyFont="1" applyBorder="1" applyAlignment="1">
      <alignment horizontal="center"/>
    </xf>
    <xf numFmtId="186" fontId="4" fillId="0" borderId="13" xfId="0" applyNumberFormat="1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5" fontId="3" fillId="0" borderId="28" xfId="0" applyNumberFormat="1" applyFont="1" applyBorder="1" applyAlignment="1">
      <alignment/>
    </xf>
    <xf numFmtId="193" fontId="0" fillId="0" borderId="0" xfId="0" applyNumberFormat="1" applyAlignment="1">
      <alignment/>
    </xf>
    <xf numFmtId="197" fontId="0" fillId="0" borderId="0" xfId="0" applyNumberFormat="1" applyAlignment="1">
      <alignment/>
    </xf>
    <xf numFmtId="222" fontId="0" fillId="0" borderId="0" xfId="0" applyNumberFormat="1" applyAlignment="1">
      <alignment horizontal="center"/>
    </xf>
    <xf numFmtId="223" fontId="0" fillId="0" borderId="0" xfId="47" applyNumberFormat="1" applyAlignment="1">
      <alignment/>
    </xf>
    <xf numFmtId="207" fontId="0" fillId="0" borderId="0" xfId="45" applyNumberFormat="1" applyAlignment="1">
      <alignment horizontal="right"/>
    </xf>
    <xf numFmtId="186" fontId="3" fillId="0" borderId="29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44" fontId="0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3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4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/>
    </xf>
    <xf numFmtId="207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44" fontId="0" fillId="0" borderId="31" xfId="47" applyNumberFormat="1" applyFont="1" applyBorder="1" applyAlignment="1">
      <alignment/>
    </xf>
    <xf numFmtId="44" fontId="2" fillId="0" borderId="32" xfId="0" applyNumberFormat="1" applyFont="1" applyBorder="1" applyAlignment="1">
      <alignment/>
    </xf>
    <xf numFmtId="44" fontId="0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left"/>
    </xf>
    <xf numFmtId="184" fontId="4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left"/>
    </xf>
    <xf numFmtId="186" fontId="3" fillId="0" borderId="28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3" fontId="4" fillId="0" borderId="33" xfId="0" applyNumberFormat="1" applyFont="1" applyBorder="1" applyAlignment="1">
      <alignment horizontal="center" vertical="center"/>
    </xf>
    <xf numFmtId="193" fontId="4" fillId="0" borderId="34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197" fontId="4" fillId="0" borderId="33" xfId="0" applyNumberFormat="1" applyFont="1" applyBorder="1" applyAlignment="1">
      <alignment horizontal="center" vertical="center"/>
    </xf>
    <xf numFmtId="197" fontId="4" fillId="0" borderId="34" xfId="0" applyNumberFormat="1" applyFont="1" applyBorder="1" applyAlignment="1">
      <alignment horizontal="center" vertical="center"/>
    </xf>
    <xf numFmtId="44" fontId="4" fillId="0" borderId="33" xfId="0" applyNumberFormat="1" applyFont="1" applyBorder="1" applyAlignment="1">
      <alignment vertical="center"/>
    </xf>
    <xf numFmtId="44" fontId="4" fillId="0" borderId="34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5" fontId="4" fillId="0" borderId="33" xfId="0" applyNumberFormat="1" applyFont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2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2" fillId="0" borderId="38" xfId="0" applyNumberFormat="1" applyFont="1" applyBorder="1" applyAlignment="1">
      <alignment horizontal="center" vertical="center"/>
    </xf>
    <xf numFmtId="195" fontId="2" fillId="0" borderId="26" xfId="0" applyNumberFormat="1" applyFont="1" applyBorder="1" applyAlignment="1">
      <alignment horizontal="center" vertical="center"/>
    </xf>
    <xf numFmtId="171" fontId="10" fillId="0" borderId="38" xfId="0" applyNumberFormat="1" applyFont="1" applyBorder="1" applyAlignment="1">
      <alignment vertical="center"/>
    </xf>
    <xf numFmtId="171" fontId="10" fillId="0" borderId="2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5" fillId="0" borderId="38" xfId="0" applyNumberFormat="1" applyFont="1" applyBorder="1" applyAlignment="1">
      <alignment horizontal="center" vertical="center"/>
    </xf>
    <xf numFmtId="177" fontId="15" fillId="0" borderId="26" xfId="0" applyNumberFormat="1" applyFont="1" applyBorder="1" applyAlignment="1">
      <alignment horizontal="center" vertical="center"/>
    </xf>
    <xf numFmtId="44" fontId="4" fillId="0" borderId="14" xfId="47" applyNumberFormat="1" applyFont="1" applyBorder="1" applyAlignment="1">
      <alignment/>
    </xf>
    <xf numFmtId="185" fontId="3" fillId="0" borderId="13" xfId="0" applyNumberFormat="1" applyFont="1" applyBorder="1" applyAlignment="1">
      <alignment/>
    </xf>
    <xf numFmtId="185" fontId="3" fillId="0" borderId="39" xfId="0" applyNumberFormat="1" applyFont="1" applyBorder="1" applyAlignment="1">
      <alignment/>
    </xf>
    <xf numFmtId="185" fontId="3" fillId="0" borderId="26" xfId="0" applyNumberFormat="1" applyFont="1" applyBorder="1" applyAlignment="1">
      <alignment/>
    </xf>
    <xf numFmtId="179" fontId="0" fillId="0" borderId="21" xfId="0" applyNumberFormat="1" applyBorder="1" applyAlignment="1">
      <alignment/>
    </xf>
    <xf numFmtId="180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171" fontId="13" fillId="0" borderId="25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38</xdr:row>
      <xdr:rowOff>28575</xdr:rowOff>
    </xdr:from>
    <xdr:to>
      <xdr:col>4</xdr:col>
      <xdr:colOff>76200</xdr:colOff>
      <xdr:row>39</xdr:row>
      <xdr:rowOff>123825</xdr:rowOff>
    </xdr:to>
    <xdr:sp>
      <xdr:nvSpPr>
        <xdr:cNvPr id="1" name="1 Cerrar llave"/>
        <xdr:cNvSpPr>
          <a:spLocks/>
        </xdr:cNvSpPr>
      </xdr:nvSpPr>
      <xdr:spPr>
        <a:xfrm>
          <a:off x="3781425" y="6229350"/>
          <a:ext cx="104775" cy="2571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EBA\CONFIG~1\Temp\Lab.%20No.%205%20-%20Costeo%20Directo\Laboratorio%20No.%205%20Resoluci&#243;n%20Costeo%20Directo,%20SABROFRUTAS,%20refres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BA\Escritorio\CLASES%20U\Clases%208vo.%20Semestre%202013\CONTABILIDAD%20VI%202013\Costeo%20Directo\Pr&#225;ctica%20No.%205%20Resoluci&#243;n%20Costeo%20Directo,%20LA%20PEGAJOSA,%20gelatinas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. 1"/>
      <sheetName val="No. 2"/>
      <sheetName val="No. 3"/>
      <sheetName val="No. 4"/>
      <sheetName val="No. 5"/>
      <sheetName val="No.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. 1"/>
      <sheetName val="No. 2"/>
      <sheetName val="No. 3"/>
      <sheetName val="No. 4"/>
      <sheetName val="No. 5"/>
      <sheetName val="No. 6"/>
      <sheetName val="No.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0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6.28125" style="0" customWidth="1"/>
    <col min="2" max="2" width="8.57421875" style="0" customWidth="1"/>
    <col min="3" max="3" width="5.8515625" style="0" customWidth="1"/>
    <col min="4" max="4" width="9.8515625" style="0" customWidth="1"/>
    <col min="5" max="5" width="3.28125" style="0" customWidth="1"/>
    <col min="6" max="6" width="9.8515625" style="0" customWidth="1"/>
    <col min="7" max="7" width="8.140625" style="0" customWidth="1"/>
    <col min="8" max="8" width="4.00390625" style="0" customWidth="1"/>
    <col min="9" max="9" width="9.140625" style="0" customWidth="1"/>
    <col min="10" max="10" width="3.28125" style="0" customWidth="1"/>
    <col min="11" max="11" width="9.140625" style="0" customWidth="1"/>
    <col min="12" max="12" width="8.00390625" style="0" customWidth="1"/>
    <col min="13" max="13" width="4.140625" style="0" customWidth="1"/>
    <col min="14" max="14" width="9.28125" style="0" customWidth="1"/>
    <col min="17" max="17" width="21.421875" style="0" customWidth="1"/>
    <col min="18" max="18" width="14.421875" style="0" customWidth="1"/>
    <col min="21" max="22" width="13.7109375" style="0" customWidth="1"/>
  </cols>
  <sheetData>
    <row r="1" spans="1:14" ht="20.25">
      <c r="A1" s="239" t="s">
        <v>161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8">
      <c r="A2" s="240" t="s">
        <v>37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8">
      <c r="A3" s="240" t="s">
        <v>17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6" ht="16.5">
      <c r="A4" s="16"/>
      <c r="B4" s="16"/>
      <c r="C4" s="16"/>
      <c r="D4" s="16"/>
      <c r="E4" s="16"/>
      <c r="F4" s="16"/>
    </row>
    <row r="5" spans="1:6" ht="17.25">
      <c r="A5" s="34" t="s">
        <v>157</v>
      </c>
      <c r="B5" s="7"/>
      <c r="C5" s="7"/>
      <c r="D5" s="7"/>
      <c r="E5" s="7"/>
      <c r="F5" s="7"/>
    </row>
    <row r="6" spans="1:6" ht="12.75">
      <c r="A6" s="7" t="s">
        <v>7</v>
      </c>
      <c r="B6" s="24">
        <v>250</v>
      </c>
      <c r="C6" s="7"/>
      <c r="D6" s="7"/>
      <c r="E6" s="7"/>
      <c r="F6" s="7"/>
    </row>
    <row r="7" spans="1:6" ht="12.75">
      <c r="A7" s="7" t="s">
        <v>8</v>
      </c>
      <c r="B7" s="24">
        <v>17</v>
      </c>
      <c r="C7" s="7" t="s">
        <v>121</v>
      </c>
      <c r="D7" s="7"/>
      <c r="E7" s="7"/>
      <c r="F7" s="7"/>
    </row>
    <row r="8" spans="1:6" ht="12.75">
      <c r="A8" s="7" t="s">
        <v>9</v>
      </c>
      <c r="B8" s="24">
        <v>8</v>
      </c>
      <c r="C8" s="7" t="s">
        <v>122</v>
      </c>
      <c r="D8" s="7"/>
      <c r="E8" s="7"/>
      <c r="F8" s="7"/>
    </row>
    <row r="9" spans="1:6" ht="13.5" thickBot="1">
      <c r="A9" s="7"/>
      <c r="B9" s="24"/>
      <c r="C9" s="7"/>
      <c r="D9" s="7"/>
      <c r="E9" s="7"/>
      <c r="F9" s="7"/>
    </row>
    <row r="10" spans="1:6" ht="13.5" thickBot="1">
      <c r="A10" s="13" t="s">
        <v>10</v>
      </c>
      <c r="B10" s="33">
        <f>B6*B7</f>
        <v>4250</v>
      </c>
      <c r="C10" s="7"/>
      <c r="D10" s="7"/>
      <c r="E10" s="7"/>
      <c r="F10" s="7"/>
    </row>
    <row r="11" spans="1:6" ht="13.5" thickBot="1">
      <c r="A11" s="7"/>
      <c r="B11" s="8"/>
      <c r="C11" s="7"/>
      <c r="D11" s="7"/>
      <c r="E11" s="7"/>
      <c r="F11" s="7"/>
    </row>
    <row r="12" spans="1:6" ht="13.5" thickBot="1">
      <c r="A12" s="13" t="s">
        <v>11</v>
      </c>
      <c r="B12" s="33">
        <f>B10*B8</f>
        <v>34000</v>
      </c>
      <c r="C12" s="7"/>
      <c r="D12" s="7"/>
      <c r="E12" s="7"/>
      <c r="F12" s="7"/>
    </row>
    <row r="13" spans="1:6" ht="12.75">
      <c r="A13" s="7"/>
      <c r="B13" s="8"/>
      <c r="C13" s="7"/>
      <c r="D13" s="7"/>
      <c r="E13" s="7"/>
      <c r="F13" s="7"/>
    </row>
    <row r="14" spans="1:12" ht="12.75">
      <c r="A14" s="13" t="s">
        <v>18</v>
      </c>
      <c r="B14" s="17">
        <v>12</v>
      </c>
      <c r="C14" s="17"/>
      <c r="D14" s="17"/>
      <c r="E14" s="17"/>
      <c r="F14" s="17"/>
      <c r="G14" s="44">
        <v>8</v>
      </c>
      <c r="H14" s="44"/>
      <c r="I14" s="44"/>
      <c r="J14" s="44"/>
      <c r="K14" s="44"/>
      <c r="L14" s="44">
        <v>6</v>
      </c>
    </row>
    <row r="15" spans="1:14" ht="16.5">
      <c r="A15" s="249" t="s">
        <v>162</v>
      </c>
      <c r="B15" s="249"/>
      <c r="C15" s="249"/>
      <c r="D15" s="249"/>
      <c r="E15" s="13"/>
      <c r="F15" s="249" t="s">
        <v>123</v>
      </c>
      <c r="G15" s="249"/>
      <c r="H15" s="249"/>
      <c r="I15" s="249"/>
      <c r="J15" s="48"/>
      <c r="K15" s="250" t="s">
        <v>125</v>
      </c>
      <c r="L15" s="250"/>
      <c r="M15" s="250"/>
      <c r="N15" s="250"/>
    </row>
    <row r="16" spans="1:14" s="188" customFormat="1" ht="13.5" thickBot="1">
      <c r="A16" s="186" t="s">
        <v>126</v>
      </c>
      <c r="B16" s="186" t="s">
        <v>127</v>
      </c>
      <c r="C16" s="186"/>
      <c r="D16" s="186"/>
      <c r="E16" s="187"/>
      <c r="F16" s="186" t="s">
        <v>126</v>
      </c>
      <c r="G16" s="186" t="s">
        <v>127</v>
      </c>
      <c r="H16" s="186"/>
      <c r="I16" s="186"/>
      <c r="J16" s="53"/>
      <c r="K16" s="186" t="s">
        <v>126</v>
      </c>
      <c r="L16" s="186" t="s">
        <v>127</v>
      </c>
      <c r="M16" s="57"/>
      <c r="N16" s="57"/>
    </row>
    <row r="17" spans="1:14" ht="12.75">
      <c r="A17" s="17">
        <v>1</v>
      </c>
      <c r="B17" s="17">
        <v>0.5</v>
      </c>
      <c r="C17" s="241" t="s">
        <v>5</v>
      </c>
      <c r="D17" s="253">
        <f>A17*B18/B17</f>
        <v>68000</v>
      </c>
      <c r="E17" s="7"/>
      <c r="F17" s="17">
        <v>1</v>
      </c>
      <c r="G17" s="17">
        <v>0.4</v>
      </c>
      <c r="H17" s="241" t="s">
        <v>5</v>
      </c>
      <c r="I17" s="242">
        <f>G18*F17/G17</f>
        <v>85000</v>
      </c>
      <c r="K17" s="17">
        <v>1</v>
      </c>
      <c r="L17" s="17">
        <v>0.2</v>
      </c>
      <c r="M17" s="241" t="s">
        <v>5</v>
      </c>
      <c r="N17" s="253">
        <f>L18*K17/L17</f>
        <v>170000</v>
      </c>
    </row>
    <row r="18" spans="1:14" ht="13.5" thickBot="1">
      <c r="A18" s="7" t="s">
        <v>128</v>
      </c>
      <c r="B18" s="31">
        <f>B12</f>
        <v>34000</v>
      </c>
      <c r="C18" s="241"/>
      <c r="D18" s="248"/>
      <c r="E18" s="7"/>
      <c r="F18" s="7" t="s">
        <v>128</v>
      </c>
      <c r="G18" s="31">
        <f>B12</f>
        <v>34000</v>
      </c>
      <c r="H18" s="241"/>
      <c r="I18" s="248"/>
      <c r="K18" s="7" t="s">
        <v>128</v>
      </c>
      <c r="L18" s="31">
        <f>B12</f>
        <v>34000</v>
      </c>
      <c r="M18" s="241"/>
      <c r="N18" s="248"/>
    </row>
    <row r="19" spans="1:14" s="91" customFormat="1" ht="13.5" thickBot="1">
      <c r="A19" s="7" t="s">
        <v>129</v>
      </c>
      <c r="B19" s="24"/>
      <c r="C19" s="26"/>
      <c r="D19" s="189">
        <f>D17*B14</f>
        <v>816000</v>
      </c>
      <c r="E19" s="190"/>
      <c r="F19" s="190"/>
      <c r="G19" s="169"/>
      <c r="H19" s="169"/>
      <c r="I19" s="189">
        <f>I17*G14</f>
        <v>680000</v>
      </c>
      <c r="J19" s="169"/>
      <c r="K19" s="169"/>
      <c r="L19" s="169"/>
      <c r="M19" s="169"/>
      <c r="N19" s="189">
        <f>N17*L14</f>
        <v>1020000</v>
      </c>
    </row>
    <row r="20" spans="1:14" ht="13.5" thickBot="1">
      <c r="A20" s="13" t="s">
        <v>19</v>
      </c>
      <c r="B20" s="27">
        <f>1*B12</f>
        <v>34000</v>
      </c>
      <c r="C20" s="241" t="s">
        <v>5</v>
      </c>
      <c r="D20" s="251">
        <f>SUM(B20/B21)</f>
        <v>0.5</v>
      </c>
      <c r="E20" s="7"/>
      <c r="F20" s="7" t="s">
        <v>19</v>
      </c>
      <c r="G20" s="27">
        <f>1*B12</f>
        <v>34000</v>
      </c>
      <c r="H20" s="241" t="s">
        <v>5</v>
      </c>
      <c r="I20" s="251">
        <f>SUM(G20/G21)</f>
        <v>0.4</v>
      </c>
      <c r="K20" s="7" t="s">
        <v>19</v>
      </c>
      <c r="L20" s="27">
        <f>1*B12</f>
        <v>34000</v>
      </c>
      <c r="M20" s="241" t="s">
        <v>5</v>
      </c>
      <c r="N20" s="251">
        <f>SUM(L20/L21)</f>
        <v>0.2</v>
      </c>
    </row>
    <row r="21" spans="1:14" ht="13.5" thickBot="1">
      <c r="A21" s="7"/>
      <c r="B21" s="31">
        <f>D17</f>
        <v>68000</v>
      </c>
      <c r="C21" s="241"/>
      <c r="D21" s="252"/>
      <c r="E21" s="7"/>
      <c r="F21" s="7"/>
      <c r="G21" s="31">
        <f>I17</f>
        <v>85000</v>
      </c>
      <c r="H21" s="241"/>
      <c r="I21" s="252"/>
      <c r="K21" s="7"/>
      <c r="L21" s="31">
        <f>N17</f>
        <v>170000</v>
      </c>
      <c r="M21" s="241"/>
      <c r="N21" s="252"/>
    </row>
    <row r="22" spans="1:14" ht="13.5" thickBot="1">
      <c r="A22" s="7"/>
      <c r="B22" s="31"/>
      <c r="C22" s="26"/>
      <c r="D22" s="15"/>
      <c r="E22" s="7"/>
      <c r="F22" s="7"/>
      <c r="G22" s="31"/>
      <c r="H22" s="26"/>
      <c r="I22" s="15"/>
      <c r="K22" s="7"/>
      <c r="L22" s="31"/>
      <c r="M22" s="26"/>
      <c r="N22" s="15"/>
    </row>
    <row r="23" spans="1:14" ht="13.5" thickBot="1">
      <c r="A23" s="13" t="s">
        <v>20</v>
      </c>
      <c r="B23" s="27">
        <f>1*B10</f>
        <v>4250</v>
      </c>
      <c r="C23" s="241" t="s">
        <v>5</v>
      </c>
      <c r="D23" s="254">
        <f>SUM(B23/B24)</f>
        <v>0.0625</v>
      </c>
      <c r="E23" s="7"/>
      <c r="F23" s="7" t="s">
        <v>20</v>
      </c>
      <c r="G23" s="27">
        <f>1*B10</f>
        <v>4250</v>
      </c>
      <c r="H23" s="241" t="s">
        <v>5</v>
      </c>
      <c r="I23" s="260">
        <f>SUM(G23/G24)</f>
        <v>0.05</v>
      </c>
      <c r="K23" s="7" t="s">
        <v>20</v>
      </c>
      <c r="L23" s="27">
        <f>1*B10</f>
        <v>4250</v>
      </c>
      <c r="M23" s="241" t="s">
        <v>5</v>
      </c>
      <c r="N23" s="254">
        <f>SUM(L23/L24)</f>
        <v>0.025</v>
      </c>
    </row>
    <row r="24" spans="1:22" ht="13.5" thickBot="1">
      <c r="A24" s="7"/>
      <c r="B24" s="31">
        <f>D17</f>
        <v>68000</v>
      </c>
      <c r="C24" s="241"/>
      <c r="D24" s="255"/>
      <c r="E24" s="7"/>
      <c r="F24" s="7"/>
      <c r="G24" s="31">
        <f>I17</f>
        <v>85000</v>
      </c>
      <c r="H24" s="241"/>
      <c r="I24" s="261"/>
      <c r="K24" s="7"/>
      <c r="L24" s="31">
        <f>N17</f>
        <v>170000</v>
      </c>
      <c r="M24" s="241"/>
      <c r="N24" s="255"/>
      <c r="U24" s="259" t="s">
        <v>102</v>
      </c>
      <c r="V24" s="259"/>
    </row>
    <row r="25" spans="1:22" ht="13.5" thickBot="1">
      <c r="A25" s="7"/>
      <c r="B25" s="17"/>
      <c r="C25" s="26"/>
      <c r="D25" s="15"/>
      <c r="E25" s="7"/>
      <c r="F25" s="7"/>
      <c r="O25" s="259" t="s">
        <v>74</v>
      </c>
      <c r="P25" s="259"/>
      <c r="Q25" s="259"/>
      <c r="R25" s="259"/>
      <c r="S25" s="259"/>
      <c r="T25" s="259"/>
      <c r="U25" s="44" t="s">
        <v>72</v>
      </c>
      <c r="V25" s="44" t="s">
        <v>39</v>
      </c>
    </row>
    <row r="26" spans="1:22" ht="16.5" thickBot="1">
      <c r="A26" s="13" t="s">
        <v>12</v>
      </c>
      <c r="B26" s="27">
        <f>F26+F27</f>
        <v>484500</v>
      </c>
      <c r="C26" s="241" t="s">
        <v>5</v>
      </c>
      <c r="D26" s="256">
        <f>SUM(B26/B27)</f>
        <v>14.25</v>
      </c>
      <c r="E26" s="7"/>
      <c r="F26" s="7">
        <v>436500</v>
      </c>
      <c r="G26" t="s">
        <v>61</v>
      </c>
      <c r="O26" s="85" t="s">
        <v>130</v>
      </c>
      <c r="P26" s="85"/>
      <c r="Q26" s="85"/>
      <c r="R26" s="86">
        <v>7500</v>
      </c>
      <c r="S26" s="85" t="s">
        <v>62</v>
      </c>
      <c r="U26" s="88">
        <f>R26*12</f>
        <v>90000</v>
      </c>
      <c r="V26" s="88"/>
    </row>
    <row r="27" spans="1:22" ht="15.75" thickBot="1">
      <c r="A27" s="7"/>
      <c r="B27" s="31">
        <f>1*B12</f>
        <v>34000</v>
      </c>
      <c r="C27" s="241"/>
      <c r="D27" s="257"/>
      <c r="E27" s="7"/>
      <c r="F27" s="7">
        <f>250*16*12</f>
        <v>48000</v>
      </c>
      <c r="G27" s="49" t="s">
        <v>60</v>
      </c>
      <c r="O27" s="85" t="s">
        <v>63</v>
      </c>
      <c r="P27" s="85"/>
      <c r="Q27" s="85"/>
      <c r="R27" s="85"/>
      <c r="S27" s="85"/>
      <c r="U27" s="88">
        <f>250*2*12</f>
        <v>6000</v>
      </c>
      <c r="V27" s="88"/>
    </row>
    <row r="28" spans="1:22" ht="15">
      <c r="A28" s="7"/>
      <c r="B28" s="17"/>
      <c r="C28" s="26"/>
      <c r="D28" s="15"/>
      <c r="E28" s="7"/>
      <c r="F28" s="7"/>
      <c r="O28" s="85" t="s">
        <v>64</v>
      </c>
      <c r="P28" s="85"/>
      <c r="Q28" s="85"/>
      <c r="R28" s="87">
        <v>0.44</v>
      </c>
      <c r="S28" s="85"/>
      <c r="U28" s="88">
        <f>U26*0.44</f>
        <v>39600</v>
      </c>
      <c r="V28" s="88">
        <f>F26*0.44</f>
        <v>192060</v>
      </c>
    </row>
    <row r="29" spans="1:22" ht="15.75">
      <c r="A29" s="13" t="s">
        <v>13</v>
      </c>
      <c r="B29" s="32"/>
      <c r="C29" s="39"/>
      <c r="D29" s="40"/>
      <c r="E29" s="7"/>
      <c r="F29" s="7"/>
      <c r="O29" s="85" t="s">
        <v>65</v>
      </c>
      <c r="P29" s="85"/>
      <c r="Q29" s="85"/>
      <c r="R29" s="86">
        <v>10</v>
      </c>
      <c r="S29" s="85" t="s">
        <v>66</v>
      </c>
      <c r="V29" s="88">
        <f>R29*B10</f>
        <v>42500</v>
      </c>
    </row>
    <row r="30" spans="1:22" ht="15.75">
      <c r="A30" s="7" t="s">
        <v>21</v>
      </c>
      <c r="B30" s="36">
        <f>U36</f>
        <v>272000</v>
      </c>
      <c r="C30" s="41" t="s">
        <v>22</v>
      </c>
      <c r="D30" s="42">
        <f>1*B12</f>
        <v>34000</v>
      </c>
      <c r="E30" s="17" t="s">
        <v>5</v>
      </c>
      <c r="F30" s="38">
        <f>SUM(B30/D30)</f>
        <v>8</v>
      </c>
      <c r="O30" s="85" t="s">
        <v>67</v>
      </c>
      <c r="P30" s="85"/>
      <c r="Q30" s="85"/>
      <c r="R30" s="86">
        <v>8</v>
      </c>
      <c r="S30" s="85" t="s">
        <v>66</v>
      </c>
      <c r="V30" s="88">
        <f>R30*B10</f>
        <v>34000</v>
      </c>
    </row>
    <row r="31" spans="1:22" ht="15.75">
      <c r="A31" s="7" t="s">
        <v>23</v>
      </c>
      <c r="B31" s="43">
        <f>V36</f>
        <v>343400</v>
      </c>
      <c r="C31" s="41" t="s">
        <v>22</v>
      </c>
      <c r="D31" s="42">
        <f>1*B12</f>
        <v>34000</v>
      </c>
      <c r="E31" s="17" t="s">
        <v>5</v>
      </c>
      <c r="F31" s="191">
        <f>SUM(B31/D31)</f>
        <v>10.1</v>
      </c>
      <c r="O31" s="85" t="s">
        <v>68</v>
      </c>
      <c r="P31" s="85"/>
      <c r="Q31" s="85"/>
      <c r="R31" s="86">
        <v>1.25</v>
      </c>
      <c r="S31" s="85" t="s">
        <v>131</v>
      </c>
      <c r="V31" s="88">
        <f>12*B10*R31</f>
        <v>63750</v>
      </c>
    </row>
    <row r="32" spans="1:22" ht="15.75">
      <c r="A32" s="7" t="s">
        <v>0</v>
      </c>
      <c r="B32" s="37">
        <f>SUM(B30:B31)</f>
        <v>615400</v>
      </c>
      <c r="C32" s="41" t="s">
        <v>22</v>
      </c>
      <c r="D32" s="42">
        <f>1*B12</f>
        <v>34000</v>
      </c>
      <c r="E32" s="17" t="s">
        <v>5</v>
      </c>
      <c r="F32" s="38">
        <f>SUM(F30:F31)</f>
        <v>18.1</v>
      </c>
      <c r="O32" s="85" t="s">
        <v>69</v>
      </c>
      <c r="P32" s="85"/>
      <c r="Q32" s="85"/>
      <c r="R32" s="86">
        <v>2000</v>
      </c>
      <c r="S32" s="85" t="s">
        <v>62</v>
      </c>
      <c r="U32" s="88">
        <f>R32*12</f>
        <v>24000</v>
      </c>
      <c r="V32" s="88"/>
    </row>
    <row r="33" spans="1:22" ht="15.75">
      <c r="A33" s="7"/>
      <c r="B33" s="37"/>
      <c r="C33" s="41"/>
      <c r="D33" s="42"/>
      <c r="E33" s="17"/>
      <c r="F33" s="38"/>
      <c r="O33" s="85" t="s">
        <v>70</v>
      </c>
      <c r="P33" s="85"/>
      <c r="Q33" s="85"/>
      <c r="R33" s="86">
        <v>5000</v>
      </c>
      <c r="S33" s="85" t="s">
        <v>62</v>
      </c>
      <c r="U33" s="88">
        <f>R33*12</f>
        <v>60000</v>
      </c>
      <c r="V33" s="88"/>
    </row>
    <row r="34" spans="1:22" ht="15.75">
      <c r="A34" s="7"/>
      <c r="B34" s="37"/>
      <c r="C34" s="41"/>
      <c r="D34" s="42"/>
      <c r="E34" s="17"/>
      <c r="F34" s="38"/>
      <c r="O34" s="85" t="s">
        <v>71</v>
      </c>
      <c r="P34" s="85"/>
      <c r="Q34" s="85"/>
      <c r="R34" s="86">
        <v>2500</v>
      </c>
      <c r="S34" s="85" t="s">
        <v>62</v>
      </c>
      <c r="U34" s="88">
        <f>R34*12</f>
        <v>30000</v>
      </c>
      <c r="V34" s="88"/>
    </row>
    <row r="35" spans="1:22" ht="15.75">
      <c r="A35" s="7"/>
      <c r="B35" s="37"/>
      <c r="C35" s="41"/>
      <c r="D35" s="42"/>
      <c r="E35" s="17"/>
      <c r="F35" s="38"/>
      <c r="O35" s="85" t="s">
        <v>132</v>
      </c>
      <c r="P35" s="85"/>
      <c r="Q35" s="85"/>
      <c r="R35" s="86"/>
      <c r="S35" s="85"/>
      <c r="U35" s="88">
        <v>22400</v>
      </c>
      <c r="V35" s="88">
        <v>11090</v>
      </c>
    </row>
    <row r="36" spans="1:22" ht="14.25" thickBot="1">
      <c r="A36" s="7"/>
      <c r="B36" s="37"/>
      <c r="C36" s="41"/>
      <c r="D36" s="42"/>
      <c r="E36" s="17"/>
      <c r="F36" s="38"/>
      <c r="T36" t="s">
        <v>73</v>
      </c>
      <c r="U36" s="89">
        <f>SUM(U26:U35)</f>
        <v>272000</v>
      </c>
      <c r="V36" s="89">
        <f>SUM(V26:V35)</f>
        <v>343400</v>
      </c>
    </row>
    <row r="37" spans="1:6" ht="14.25" thickTop="1">
      <c r="A37" s="7"/>
      <c r="B37" s="37"/>
      <c r="C37" s="41"/>
      <c r="D37" s="42"/>
      <c r="E37" s="17"/>
      <c r="F37" s="38"/>
    </row>
    <row r="38" spans="1:6" ht="13.5">
      <c r="A38" s="7"/>
      <c r="B38" s="37"/>
      <c r="C38" s="41"/>
      <c r="D38" s="42"/>
      <c r="E38" s="17"/>
      <c r="F38" s="38"/>
    </row>
    <row r="39" spans="1:6" ht="13.5">
      <c r="A39" s="7"/>
      <c r="B39" s="37"/>
      <c r="C39" s="41"/>
      <c r="D39" s="42"/>
      <c r="E39" s="17"/>
      <c r="F39" s="38"/>
    </row>
    <row r="40" spans="1:6" ht="17.25">
      <c r="A40" s="34"/>
      <c r="B40" s="7"/>
      <c r="C40" s="7"/>
      <c r="D40" s="7"/>
      <c r="E40" s="7"/>
      <c r="F40" s="7"/>
    </row>
    <row r="41" spans="1:6" ht="12.75">
      <c r="A41" s="7"/>
      <c r="B41" s="24"/>
      <c r="C41" s="7"/>
      <c r="D41" s="7"/>
      <c r="E41" s="7"/>
      <c r="F41" s="7"/>
    </row>
    <row r="42" spans="1:6" ht="12.75">
      <c r="A42" s="7"/>
      <c r="B42" s="24"/>
      <c r="C42" s="7"/>
      <c r="D42" s="7"/>
      <c r="E42" s="7"/>
      <c r="F42" s="7"/>
    </row>
    <row r="43" spans="1:6" ht="12.75">
      <c r="A43" s="7"/>
      <c r="B43" s="24"/>
      <c r="C43" s="7"/>
      <c r="D43" s="7"/>
      <c r="E43" s="7"/>
      <c r="F43" s="7"/>
    </row>
    <row r="44" spans="1:6" ht="12.75">
      <c r="A44" s="7"/>
      <c r="B44" s="24"/>
      <c r="C44" s="7"/>
      <c r="D44" s="7"/>
      <c r="E44" s="7"/>
      <c r="F44" s="7"/>
    </row>
    <row r="45" spans="1:6" ht="12.75">
      <c r="A45" s="13"/>
      <c r="B45" s="192"/>
      <c r="C45" s="7"/>
      <c r="D45" s="7"/>
      <c r="E45" s="7"/>
      <c r="F45" s="7"/>
    </row>
    <row r="46" spans="1:6" ht="12.75">
      <c r="A46" s="7"/>
      <c r="B46" s="8"/>
      <c r="C46" s="7"/>
      <c r="D46" s="7"/>
      <c r="E46" s="7"/>
      <c r="F46" s="7"/>
    </row>
    <row r="47" spans="1:6" ht="12.75">
      <c r="A47" s="13"/>
      <c r="B47" s="192"/>
      <c r="C47" s="7"/>
      <c r="D47" s="7"/>
      <c r="E47" s="7"/>
      <c r="F47" s="7"/>
    </row>
    <row r="48" spans="1:6" ht="12.75">
      <c r="A48" s="7"/>
      <c r="B48" s="8"/>
      <c r="C48" s="7"/>
      <c r="D48" s="7"/>
      <c r="E48" s="7"/>
      <c r="F48" s="7"/>
    </row>
    <row r="49" spans="1:6" ht="12.75">
      <c r="A49" s="13"/>
      <c r="B49" s="258"/>
      <c r="C49" s="258"/>
      <c r="D49" s="22"/>
      <c r="E49" s="258"/>
      <c r="F49" s="258"/>
    </row>
    <row r="50" spans="1:6" ht="12.75">
      <c r="A50" s="7"/>
      <c r="B50" s="247"/>
      <c r="C50" s="247"/>
      <c r="D50" s="31"/>
      <c r="E50" s="247"/>
      <c r="F50" s="247"/>
    </row>
    <row r="51" spans="1:6" ht="12.75">
      <c r="A51" s="7"/>
      <c r="B51" s="247"/>
      <c r="C51" s="247"/>
      <c r="D51" s="31"/>
      <c r="E51" s="247"/>
      <c r="F51" s="247"/>
    </row>
    <row r="52" spans="1:6" ht="12.75">
      <c r="A52" s="7"/>
      <c r="B52" s="245"/>
      <c r="C52" s="245"/>
      <c r="D52" s="17"/>
      <c r="E52" s="247"/>
      <c r="F52" s="245"/>
    </row>
    <row r="53" spans="1:6" ht="12.75">
      <c r="A53" s="7"/>
      <c r="B53" s="247"/>
      <c r="C53" s="245"/>
      <c r="D53" s="58"/>
      <c r="E53" s="246"/>
      <c r="F53" s="245"/>
    </row>
    <row r="54" spans="1:6" ht="12.75">
      <c r="A54" s="7"/>
      <c r="B54" s="246"/>
      <c r="C54" s="246"/>
      <c r="D54" s="90"/>
      <c r="E54" s="245"/>
      <c r="F54" s="245"/>
    </row>
    <row r="55" spans="1:6" ht="12.75">
      <c r="A55" s="7"/>
      <c r="B55" s="58"/>
      <c r="C55" s="58"/>
      <c r="D55" s="45"/>
      <c r="E55" s="7"/>
      <c r="F55" s="7"/>
    </row>
    <row r="56" spans="1:6" ht="12.75">
      <c r="A56" s="103"/>
      <c r="B56" s="237"/>
      <c r="C56" s="238"/>
      <c r="D56" s="32"/>
      <c r="E56" s="237"/>
      <c r="F56" s="237"/>
    </row>
    <row r="57" spans="1:6" ht="12.75">
      <c r="A57" s="103"/>
      <c r="B57" s="8"/>
      <c r="C57" s="103"/>
      <c r="D57" s="103"/>
      <c r="E57" s="103"/>
      <c r="F57" s="103"/>
    </row>
    <row r="58" spans="1:6" ht="12.75">
      <c r="A58" s="179"/>
      <c r="B58" s="228"/>
      <c r="C58" s="243"/>
      <c r="D58" s="244"/>
      <c r="E58" s="103"/>
      <c r="F58" s="103"/>
    </row>
    <row r="59" spans="1:6" ht="12.75">
      <c r="A59" s="103"/>
      <c r="B59" s="32"/>
      <c r="C59" s="243"/>
      <c r="D59" s="244"/>
      <c r="E59" s="103"/>
      <c r="F59" s="103"/>
    </row>
    <row r="60" spans="1:6" ht="12.75">
      <c r="A60" s="103"/>
      <c r="B60" s="8"/>
      <c r="C60" s="103"/>
      <c r="D60" s="103"/>
      <c r="E60" s="103"/>
      <c r="F60" s="103"/>
    </row>
    <row r="61" spans="1:6" ht="12.75">
      <c r="A61" s="179"/>
      <c r="B61" s="32"/>
      <c r="C61" s="39"/>
      <c r="D61" s="40"/>
      <c r="E61" s="103"/>
      <c r="F61" s="103"/>
    </row>
    <row r="62" spans="1:6" ht="13.5">
      <c r="A62" s="103"/>
      <c r="B62" s="229"/>
      <c r="C62" s="41"/>
      <c r="D62" s="42"/>
      <c r="E62" s="1"/>
      <c r="F62" s="230"/>
    </row>
    <row r="63" spans="1:6" ht="13.5">
      <c r="A63" s="103"/>
      <c r="B63" s="231"/>
      <c r="C63" s="41"/>
      <c r="D63" s="42"/>
      <c r="E63" s="1"/>
      <c r="F63" s="232"/>
    </row>
    <row r="64" spans="1:6" ht="13.5">
      <c r="A64" s="103"/>
      <c r="B64" s="233"/>
      <c r="C64" s="41"/>
      <c r="D64" s="42"/>
      <c r="E64" s="1"/>
      <c r="F64" s="230"/>
    </row>
    <row r="65" spans="1:6" ht="12.75">
      <c r="A65" s="7"/>
      <c r="B65" s="24"/>
      <c r="C65" s="7"/>
      <c r="D65" s="7"/>
      <c r="E65" s="7"/>
      <c r="F65" s="7"/>
    </row>
    <row r="66" spans="1:6" ht="12.75">
      <c r="A66" s="7"/>
      <c r="B66" s="24"/>
      <c r="C66" s="7"/>
      <c r="D66" s="7"/>
      <c r="E66" s="7"/>
      <c r="F66" s="7"/>
    </row>
    <row r="67" spans="1:6" ht="12.75">
      <c r="A67" s="7"/>
      <c r="B67" s="24"/>
      <c r="C67" s="7"/>
      <c r="D67" s="7"/>
      <c r="E67" s="7"/>
      <c r="F67" s="7"/>
    </row>
    <row r="68" spans="1:6" ht="12.75">
      <c r="A68" s="7"/>
      <c r="B68" s="24"/>
      <c r="C68" s="7"/>
      <c r="D68" s="7"/>
      <c r="E68" s="7"/>
      <c r="F68" s="7"/>
    </row>
    <row r="69" spans="1:6" ht="12.75">
      <c r="A69" s="7"/>
      <c r="B69" s="24"/>
      <c r="C69" s="7"/>
      <c r="D69" s="7"/>
      <c r="E69" s="7"/>
      <c r="F69" s="7"/>
    </row>
    <row r="70" spans="1:6" ht="12.75">
      <c r="A70" s="7"/>
      <c r="B70" s="24"/>
      <c r="C70" s="7"/>
      <c r="D70" s="7"/>
      <c r="E70" s="7"/>
      <c r="F70" s="7"/>
    </row>
    <row r="71" spans="1:6" ht="12.75">
      <c r="A71" s="7"/>
      <c r="C71" s="7"/>
      <c r="D71" s="7"/>
      <c r="E71" s="7"/>
      <c r="F71" s="7"/>
    </row>
    <row r="72" spans="1:6" ht="12.75">
      <c r="A72" s="7"/>
      <c r="B72" s="24"/>
      <c r="C72" s="7"/>
      <c r="D72" s="7"/>
      <c r="E72" s="7"/>
      <c r="F72" s="7"/>
    </row>
    <row r="73" spans="1:6" ht="12.75">
      <c r="A73" s="7"/>
      <c r="B73" s="24"/>
      <c r="C73" s="7"/>
      <c r="D73" s="7"/>
      <c r="E73" s="7"/>
      <c r="F73" s="7"/>
    </row>
    <row r="74" spans="1:6" ht="12.75">
      <c r="A74" s="7"/>
      <c r="B74" s="24"/>
      <c r="C74" s="7"/>
      <c r="D74" s="7"/>
      <c r="E74" s="7"/>
      <c r="F74" s="7"/>
    </row>
    <row r="75" spans="1:6" ht="12.75">
      <c r="A75" s="7"/>
      <c r="B75" s="24"/>
      <c r="C75" s="7"/>
      <c r="D75" s="7"/>
      <c r="E75" s="7"/>
      <c r="F75" s="7"/>
    </row>
    <row r="76" spans="1:6" ht="12.75">
      <c r="A76" s="7"/>
      <c r="B76" s="24"/>
      <c r="C76" s="7"/>
      <c r="D76" s="7"/>
      <c r="E76" s="7"/>
      <c r="F76" s="7"/>
    </row>
    <row r="77" spans="1:6" ht="12.75">
      <c r="A77" s="7"/>
      <c r="B77" s="24"/>
      <c r="C77" s="7"/>
      <c r="D77" s="7"/>
      <c r="E77" s="7"/>
      <c r="F77" s="7"/>
    </row>
    <row r="78" spans="1:6" ht="12.75">
      <c r="A78" s="7"/>
      <c r="B78" s="24"/>
      <c r="C78" s="7"/>
      <c r="D78" s="7"/>
      <c r="E78" s="7"/>
      <c r="F78" s="7"/>
    </row>
    <row r="79" spans="1:6" ht="12.75">
      <c r="A79" s="7"/>
      <c r="B79" s="24"/>
      <c r="C79" s="7"/>
      <c r="D79" s="7"/>
      <c r="E79" s="7"/>
      <c r="F79" s="7"/>
    </row>
    <row r="80" spans="1:6" ht="12.75">
      <c r="A80" s="7"/>
      <c r="B80" s="24"/>
      <c r="C80" s="7"/>
      <c r="D80" s="7"/>
      <c r="E80" s="7"/>
      <c r="F80" s="7"/>
    </row>
    <row r="81" spans="1:6" ht="12.75">
      <c r="A81" s="7"/>
      <c r="B81" s="24"/>
      <c r="C81" s="7"/>
      <c r="D81" s="7"/>
      <c r="E81" s="7"/>
      <c r="F81" s="7"/>
    </row>
    <row r="82" spans="1:6" ht="12.75">
      <c r="A82" s="7"/>
      <c r="B82" s="24"/>
      <c r="C82" s="7"/>
      <c r="D82" s="7"/>
      <c r="E82" s="7"/>
      <c r="F82" s="7"/>
    </row>
    <row r="83" spans="1:6" ht="12.75">
      <c r="A83" s="7"/>
      <c r="B83" s="24"/>
      <c r="C83" s="7"/>
      <c r="D83" s="7"/>
      <c r="E83" s="7"/>
      <c r="F83" s="7"/>
    </row>
    <row r="84" spans="1:6" ht="12.75">
      <c r="A84" s="7"/>
      <c r="B84" s="24"/>
      <c r="C84" s="7"/>
      <c r="D84" s="7"/>
      <c r="E84" s="7"/>
      <c r="F84" s="7"/>
    </row>
    <row r="85" spans="1:6" ht="12.75">
      <c r="A85" s="7"/>
      <c r="B85" s="24"/>
      <c r="C85" s="7"/>
      <c r="D85" s="7"/>
      <c r="E85" s="7"/>
      <c r="F85" s="7"/>
    </row>
    <row r="86" spans="1:6" ht="12.75">
      <c r="A86" s="7"/>
      <c r="B86" s="24"/>
      <c r="C86" s="7"/>
      <c r="D86" s="7"/>
      <c r="E86" s="7"/>
      <c r="F86" s="7"/>
    </row>
    <row r="87" spans="1:6" ht="12.75">
      <c r="A87" s="7"/>
      <c r="B87" s="24"/>
      <c r="C87" s="7"/>
      <c r="D87" s="7"/>
      <c r="E87" s="7"/>
      <c r="F87" s="7"/>
    </row>
    <row r="88" spans="1:6" ht="12.75">
      <c r="A88" s="7"/>
      <c r="B88" s="24"/>
      <c r="C88" s="7"/>
      <c r="D88" s="7"/>
      <c r="E88" s="7"/>
      <c r="F88" s="7"/>
    </row>
    <row r="89" spans="1:6" ht="12.75">
      <c r="A89" s="7"/>
      <c r="B89" s="24"/>
      <c r="C89" s="7"/>
      <c r="D89" s="7"/>
      <c r="E89" s="7"/>
      <c r="F89" s="7"/>
    </row>
    <row r="90" spans="1:6" ht="12.75">
      <c r="A90" s="7"/>
      <c r="B90" s="24"/>
      <c r="C90" s="7"/>
      <c r="D90" s="7"/>
      <c r="E90" s="7"/>
      <c r="F90" s="7"/>
    </row>
    <row r="91" spans="1:6" ht="12.75">
      <c r="A91" s="7"/>
      <c r="B91" s="24"/>
      <c r="C91" s="7"/>
      <c r="D91" s="7"/>
      <c r="E91" s="7"/>
      <c r="F91" s="7"/>
    </row>
    <row r="92" spans="1:6" ht="12.75">
      <c r="A92" s="7"/>
      <c r="B92" s="24"/>
      <c r="C92" s="7"/>
      <c r="D92" s="7"/>
      <c r="E92" s="7"/>
      <c r="F92" s="7"/>
    </row>
    <row r="93" spans="1:6" ht="12.75">
      <c r="A93" s="7"/>
      <c r="B93" s="24"/>
      <c r="C93" s="7"/>
      <c r="D93" s="7"/>
      <c r="E93" s="7"/>
      <c r="F93" s="7"/>
    </row>
    <row r="94" spans="1:6" ht="12.75">
      <c r="A94" s="7"/>
      <c r="B94" s="24"/>
      <c r="C94" s="7"/>
      <c r="D94" s="7"/>
      <c r="E94" s="7"/>
      <c r="F94" s="7"/>
    </row>
    <row r="95" spans="1:6" ht="12.75">
      <c r="A95" s="7"/>
      <c r="B95" s="24"/>
      <c r="C95" s="7"/>
      <c r="D95" s="7"/>
      <c r="E95" s="7"/>
      <c r="F95" s="7"/>
    </row>
    <row r="96" spans="1:6" ht="12.75">
      <c r="A96" s="7"/>
      <c r="B96" s="24"/>
      <c r="C96" s="7"/>
      <c r="D96" s="7"/>
      <c r="E96" s="7"/>
      <c r="F96" s="7"/>
    </row>
    <row r="97" spans="1:6" ht="12.75">
      <c r="A97" s="7"/>
      <c r="B97" s="24"/>
      <c r="C97" s="7"/>
      <c r="D97" s="7"/>
      <c r="E97" s="7"/>
      <c r="F97" s="7"/>
    </row>
    <row r="98" spans="1:6" ht="12.75">
      <c r="A98" s="7"/>
      <c r="B98" s="24"/>
      <c r="C98" s="7"/>
      <c r="D98" s="7"/>
      <c r="E98" s="7"/>
      <c r="F98" s="7"/>
    </row>
    <row r="99" spans="1:6" ht="12.75">
      <c r="A99" s="7"/>
      <c r="B99" s="24"/>
      <c r="C99" s="7"/>
      <c r="D99" s="7"/>
      <c r="E99" s="7"/>
      <c r="F99" s="7"/>
    </row>
    <row r="100" spans="1:6" ht="12.75">
      <c r="A100" s="7"/>
      <c r="B100" s="24"/>
      <c r="C100" s="7"/>
      <c r="D100" s="7"/>
      <c r="E100" s="7"/>
      <c r="F100" s="7"/>
    </row>
    <row r="101" spans="1:6" ht="12.75">
      <c r="A101" s="7"/>
      <c r="B101" s="24"/>
      <c r="C101" s="7"/>
      <c r="D101" s="7"/>
      <c r="E101" s="7"/>
      <c r="F101" s="7"/>
    </row>
    <row r="102" spans="1:6" ht="12.75">
      <c r="A102" s="7"/>
      <c r="B102" s="24"/>
      <c r="C102" s="7"/>
      <c r="D102" s="7"/>
      <c r="E102" s="7"/>
      <c r="F102" s="7"/>
    </row>
    <row r="103" spans="1:6" ht="12.75">
      <c r="A103" s="7"/>
      <c r="B103" s="24"/>
      <c r="C103" s="7"/>
      <c r="D103" s="7"/>
      <c r="E103" s="7"/>
      <c r="F103" s="7"/>
    </row>
    <row r="104" spans="1:6" ht="12.75">
      <c r="A104" s="7"/>
      <c r="B104" s="24"/>
      <c r="C104" s="7"/>
      <c r="D104" s="7"/>
      <c r="E104" s="7"/>
      <c r="F104" s="7"/>
    </row>
    <row r="105" spans="1:6" ht="12.75">
      <c r="A105" s="7"/>
      <c r="B105" s="24"/>
      <c r="C105" s="7"/>
      <c r="D105" s="7"/>
      <c r="E105" s="7"/>
      <c r="F105" s="7"/>
    </row>
    <row r="106" spans="1:6" ht="12.75">
      <c r="A106" s="7"/>
      <c r="B106" s="24"/>
      <c r="C106" s="7"/>
      <c r="D106" s="7"/>
      <c r="E106" s="7"/>
      <c r="F106" s="7"/>
    </row>
    <row r="107" spans="1:6" ht="12.75">
      <c r="A107" s="7"/>
      <c r="B107" s="24"/>
      <c r="C107" s="7"/>
      <c r="D107" s="7"/>
      <c r="E107" s="7"/>
      <c r="F107" s="7"/>
    </row>
    <row r="108" spans="1:6" ht="12.75">
      <c r="A108" s="7"/>
      <c r="B108" s="24"/>
      <c r="C108" s="7"/>
      <c r="D108" s="7"/>
      <c r="E108" s="7"/>
      <c r="F108" s="7"/>
    </row>
    <row r="109" spans="1:6" ht="12.75">
      <c r="A109" s="7"/>
      <c r="B109" s="24"/>
      <c r="C109" s="7"/>
      <c r="D109" s="7"/>
      <c r="E109" s="7"/>
      <c r="F109" s="7"/>
    </row>
    <row r="110" spans="1:6" ht="12.75">
      <c r="A110" s="7"/>
      <c r="B110" s="24"/>
      <c r="C110" s="7"/>
      <c r="D110" s="7"/>
      <c r="E110" s="7"/>
      <c r="F110" s="7"/>
    </row>
    <row r="111" spans="1:6" ht="12.75">
      <c r="A111" s="7"/>
      <c r="B111" s="24"/>
      <c r="C111" s="7"/>
      <c r="D111" s="7"/>
      <c r="E111" s="7"/>
      <c r="F111" s="7"/>
    </row>
    <row r="112" spans="1:6" ht="12.75">
      <c r="A112" s="7"/>
      <c r="B112" s="24"/>
      <c r="C112" s="7"/>
      <c r="D112" s="7"/>
      <c r="E112" s="7"/>
      <c r="F112" s="7"/>
    </row>
    <row r="113" spans="1:6" ht="12.75">
      <c r="A113" s="7"/>
      <c r="B113" s="24"/>
      <c r="C113" s="7"/>
      <c r="D113" s="7"/>
      <c r="E113" s="7"/>
      <c r="F113" s="7"/>
    </row>
    <row r="114" spans="1:6" ht="12.75">
      <c r="A114" s="7"/>
      <c r="B114" s="24"/>
      <c r="C114" s="7"/>
      <c r="D114" s="7"/>
      <c r="E114" s="7"/>
      <c r="F114" s="7"/>
    </row>
    <row r="115" spans="1:6" ht="12.75">
      <c r="A115" s="7"/>
      <c r="B115" s="24"/>
      <c r="C115" s="7"/>
      <c r="D115" s="7"/>
      <c r="E115" s="7"/>
      <c r="F115" s="7"/>
    </row>
    <row r="116" spans="1:6" ht="12.75">
      <c r="A116" s="7"/>
      <c r="B116" s="24"/>
      <c r="C116" s="7"/>
      <c r="D116" s="7"/>
      <c r="E116" s="7"/>
      <c r="F116" s="7"/>
    </row>
    <row r="117" spans="1:6" ht="12.75">
      <c r="A117" s="7"/>
      <c r="B117" s="24"/>
      <c r="C117" s="7"/>
      <c r="D117" s="7"/>
      <c r="E117" s="7"/>
      <c r="F117" s="7"/>
    </row>
    <row r="118" spans="1:6" ht="12.75">
      <c r="A118" s="7"/>
      <c r="B118" s="24"/>
      <c r="C118" s="7"/>
      <c r="D118" s="7"/>
      <c r="E118" s="7"/>
      <c r="F118" s="7"/>
    </row>
    <row r="119" spans="1:6" ht="12.75">
      <c r="A119" s="7"/>
      <c r="B119" s="24"/>
      <c r="C119" s="7"/>
      <c r="D119" s="7"/>
      <c r="E119" s="7"/>
      <c r="F119" s="7"/>
    </row>
    <row r="120" spans="1:6" ht="12.75">
      <c r="A120" s="7"/>
      <c r="B120" s="24"/>
      <c r="C120" s="7"/>
      <c r="D120" s="7"/>
      <c r="E120" s="7"/>
      <c r="F120" s="7"/>
    </row>
    <row r="121" spans="1:6" ht="12.75">
      <c r="A121" s="7"/>
      <c r="B121" s="24"/>
      <c r="C121" s="7"/>
      <c r="D121" s="7"/>
      <c r="E121" s="7"/>
      <c r="F121" s="7"/>
    </row>
    <row r="122" spans="1:6" ht="12.75">
      <c r="A122" s="7"/>
      <c r="B122" s="24"/>
      <c r="C122" s="7"/>
      <c r="D122" s="7"/>
      <c r="E122" s="7"/>
      <c r="F122" s="7"/>
    </row>
    <row r="123" spans="1:6" ht="12.75">
      <c r="A123" s="7"/>
      <c r="B123" s="24"/>
      <c r="C123" s="7"/>
      <c r="D123" s="7"/>
      <c r="E123" s="7"/>
      <c r="F123" s="7"/>
    </row>
    <row r="124" spans="1:6" ht="12.75">
      <c r="A124" s="7"/>
      <c r="B124" s="24"/>
      <c r="C124" s="7"/>
      <c r="D124" s="7"/>
      <c r="E124" s="7"/>
      <c r="F124" s="7"/>
    </row>
    <row r="125" spans="1:6" ht="12.75">
      <c r="A125" s="7"/>
      <c r="B125" s="24"/>
      <c r="C125" s="7"/>
      <c r="D125" s="7"/>
      <c r="E125" s="7"/>
      <c r="F125" s="7"/>
    </row>
    <row r="126" spans="1:6" ht="12.75">
      <c r="A126" s="7"/>
      <c r="B126" s="24"/>
      <c r="C126" s="7"/>
      <c r="D126" s="7"/>
      <c r="E126" s="7"/>
      <c r="F126" s="7"/>
    </row>
    <row r="127" spans="1:6" ht="12.75">
      <c r="A127" s="7"/>
      <c r="B127" s="24"/>
      <c r="C127" s="7"/>
      <c r="D127" s="7"/>
      <c r="E127" s="7"/>
      <c r="F127" s="7"/>
    </row>
    <row r="128" spans="1:6" ht="12.75">
      <c r="A128" s="7"/>
      <c r="B128" s="24"/>
      <c r="C128" s="7"/>
      <c r="D128" s="7"/>
      <c r="E128" s="7"/>
      <c r="F128" s="7"/>
    </row>
    <row r="129" spans="1:6" ht="12.75">
      <c r="A129" s="7"/>
      <c r="B129" s="24"/>
      <c r="C129" s="7"/>
      <c r="D129" s="7"/>
      <c r="E129" s="7"/>
      <c r="F129" s="7"/>
    </row>
    <row r="130" spans="1:6" ht="12.75">
      <c r="A130" s="7"/>
      <c r="B130" s="24"/>
      <c r="C130" s="7"/>
      <c r="D130" s="7"/>
      <c r="E130" s="7"/>
      <c r="F130" s="7"/>
    </row>
    <row r="131" spans="1:6" ht="12.75">
      <c r="A131" s="7"/>
      <c r="B131" s="24"/>
      <c r="C131" s="7"/>
      <c r="D131" s="7"/>
      <c r="E131" s="7"/>
      <c r="F131" s="7"/>
    </row>
    <row r="132" spans="1:6" ht="12.75">
      <c r="A132" s="7"/>
      <c r="B132" s="24"/>
      <c r="C132" s="7"/>
      <c r="D132" s="7"/>
      <c r="E132" s="7"/>
      <c r="F132" s="7"/>
    </row>
    <row r="133" spans="1:6" ht="12.75">
      <c r="A133" s="7"/>
      <c r="B133" s="24"/>
      <c r="C133" s="7"/>
      <c r="D133" s="7"/>
      <c r="E133" s="7"/>
      <c r="F133" s="7"/>
    </row>
    <row r="134" spans="1:6" ht="12.75">
      <c r="A134" s="7"/>
      <c r="B134" s="24"/>
      <c r="C134" s="7"/>
      <c r="D134" s="7"/>
      <c r="E134" s="7"/>
      <c r="F134" s="7"/>
    </row>
    <row r="135" spans="1:6" ht="12.75">
      <c r="A135" s="7"/>
      <c r="B135" s="24"/>
      <c r="C135" s="7"/>
      <c r="D135" s="7"/>
      <c r="E135" s="7"/>
      <c r="F135" s="7"/>
    </row>
    <row r="136" spans="1:6" ht="12.75">
      <c r="A136" s="7"/>
      <c r="B136" s="24"/>
      <c r="C136" s="7"/>
      <c r="D136" s="7"/>
      <c r="E136" s="7"/>
      <c r="F136" s="7"/>
    </row>
    <row r="137" spans="1:6" ht="12.75">
      <c r="A137" s="7"/>
      <c r="B137" s="24"/>
      <c r="C137" s="7"/>
      <c r="D137" s="7"/>
      <c r="E137" s="7"/>
      <c r="F137" s="7"/>
    </row>
    <row r="138" spans="1:6" ht="12.75">
      <c r="A138" s="7"/>
      <c r="B138" s="24"/>
      <c r="C138" s="7"/>
      <c r="D138" s="7"/>
      <c r="E138" s="7"/>
      <c r="F138" s="7"/>
    </row>
    <row r="139" spans="1:6" ht="12.75">
      <c r="A139" s="7"/>
      <c r="B139" s="24"/>
      <c r="C139" s="7"/>
      <c r="D139" s="7"/>
      <c r="E139" s="7"/>
      <c r="F139" s="7"/>
    </row>
    <row r="140" spans="1:6" ht="12.75">
      <c r="A140" s="7"/>
      <c r="B140" s="24"/>
      <c r="C140" s="7"/>
      <c r="D140" s="7"/>
      <c r="E140" s="7"/>
      <c r="F140" s="7"/>
    </row>
    <row r="141" spans="1:6" ht="12.75">
      <c r="A141" s="7"/>
      <c r="B141" s="24"/>
      <c r="C141" s="7"/>
      <c r="D141" s="7"/>
      <c r="E141" s="7"/>
      <c r="F141" s="7"/>
    </row>
    <row r="142" spans="1:6" ht="12.75">
      <c r="A142" s="7"/>
      <c r="B142" s="24"/>
      <c r="C142" s="7"/>
      <c r="D142" s="7"/>
      <c r="E142" s="7"/>
      <c r="F142" s="7"/>
    </row>
    <row r="143" spans="1:6" ht="12.75">
      <c r="A143" s="7"/>
      <c r="B143" s="24"/>
      <c r="C143" s="7"/>
      <c r="D143" s="7"/>
      <c r="E143" s="7"/>
      <c r="F143" s="7"/>
    </row>
    <row r="144" spans="1:6" ht="12.75">
      <c r="A144" s="7"/>
      <c r="B144" s="24"/>
      <c r="C144" s="7"/>
      <c r="D144" s="7"/>
      <c r="E144" s="7"/>
      <c r="F144" s="7"/>
    </row>
    <row r="145" spans="1:6" ht="12.75">
      <c r="A145" s="7"/>
      <c r="B145" s="24"/>
      <c r="C145" s="7"/>
      <c r="D145" s="7"/>
      <c r="E145" s="7"/>
      <c r="F145" s="7"/>
    </row>
    <row r="146" spans="1:6" ht="12.75">
      <c r="A146" s="7"/>
      <c r="B146" s="24"/>
      <c r="C146" s="7"/>
      <c r="D146" s="7"/>
      <c r="E146" s="7"/>
      <c r="F146" s="7"/>
    </row>
    <row r="147" spans="1:6" ht="12.75">
      <c r="A147" s="7"/>
      <c r="B147" s="24"/>
      <c r="C147" s="7"/>
      <c r="D147" s="7"/>
      <c r="E147" s="7"/>
      <c r="F147" s="7"/>
    </row>
    <row r="148" spans="1:6" ht="12.75">
      <c r="A148" s="7"/>
      <c r="B148" s="24"/>
      <c r="C148" s="7"/>
      <c r="D148" s="7"/>
      <c r="E148" s="7"/>
      <c r="F148" s="7"/>
    </row>
    <row r="149" spans="1:6" ht="12.75">
      <c r="A149" s="7"/>
      <c r="B149" s="24"/>
      <c r="C149" s="7"/>
      <c r="D149" s="7"/>
      <c r="E149" s="7"/>
      <c r="F149" s="7"/>
    </row>
    <row r="150" spans="1:6" ht="12.75">
      <c r="A150" s="7"/>
      <c r="B150" s="24"/>
      <c r="C150" s="7"/>
      <c r="D150" s="7"/>
      <c r="E150" s="7"/>
      <c r="F150" s="7"/>
    </row>
    <row r="151" spans="1:6" ht="12.75">
      <c r="A151" s="7"/>
      <c r="B151" s="24"/>
      <c r="C151" s="7"/>
      <c r="D151" s="7"/>
      <c r="E151" s="7"/>
      <c r="F151" s="7"/>
    </row>
    <row r="152" spans="1:6" ht="12.75">
      <c r="A152" s="7"/>
      <c r="B152" s="24"/>
      <c r="C152" s="7"/>
      <c r="D152" s="7"/>
      <c r="E152" s="7"/>
      <c r="F152" s="7"/>
    </row>
    <row r="153" spans="1:6" ht="12.75">
      <c r="A153" s="7"/>
      <c r="B153" s="24"/>
      <c r="C153" s="7"/>
      <c r="D153" s="7"/>
      <c r="E153" s="7"/>
      <c r="F153" s="7"/>
    </row>
    <row r="154" spans="1:6" ht="12.75">
      <c r="A154" s="7"/>
      <c r="B154" s="24"/>
      <c r="C154" s="7"/>
      <c r="D154" s="7"/>
      <c r="E154" s="7"/>
      <c r="F154" s="7"/>
    </row>
    <row r="155" spans="1:6" ht="12.75">
      <c r="A155" s="7"/>
      <c r="B155" s="24"/>
      <c r="C155" s="7"/>
      <c r="D155" s="7"/>
      <c r="E155" s="7"/>
      <c r="F155" s="7"/>
    </row>
    <row r="156" spans="1:6" ht="12.75">
      <c r="A156" s="7"/>
      <c r="B156" s="24"/>
      <c r="C156" s="7"/>
      <c r="D156" s="7"/>
      <c r="E156" s="7"/>
      <c r="F156" s="7"/>
    </row>
    <row r="157" spans="1:6" ht="12.75">
      <c r="A157" s="7"/>
      <c r="B157" s="24"/>
      <c r="C157" s="7"/>
      <c r="D157" s="7"/>
      <c r="E157" s="7"/>
      <c r="F157" s="7"/>
    </row>
    <row r="158" spans="1:6" ht="12.75">
      <c r="A158" s="7"/>
      <c r="B158" s="24"/>
      <c r="C158" s="7"/>
      <c r="D158" s="7"/>
      <c r="E158" s="7"/>
      <c r="F158" s="7"/>
    </row>
    <row r="159" spans="1:6" ht="12.75">
      <c r="A159" s="7"/>
      <c r="B159" s="24"/>
      <c r="C159" s="7"/>
      <c r="D159" s="7"/>
      <c r="E159" s="7"/>
      <c r="F159" s="7"/>
    </row>
    <row r="160" spans="1:6" ht="12.75">
      <c r="A160" s="7"/>
      <c r="B160" s="24"/>
      <c r="C160" s="7"/>
      <c r="D160" s="7"/>
      <c r="E160" s="7"/>
      <c r="F160" s="7"/>
    </row>
    <row r="161" spans="1:6" ht="12.75">
      <c r="A161" s="7"/>
      <c r="B161" s="24"/>
      <c r="C161" s="7"/>
      <c r="D161" s="7"/>
      <c r="E161" s="7"/>
      <c r="F161" s="7"/>
    </row>
    <row r="162" spans="1:6" ht="12.75">
      <c r="A162" s="7"/>
      <c r="B162" s="24"/>
      <c r="C162" s="7"/>
      <c r="D162" s="7"/>
      <c r="E162" s="7"/>
      <c r="F162" s="7"/>
    </row>
    <row r="163" spans="1:6" ht="12.75">
      <c r="A163" s="7"/>
      <c r="B163" s="24"/>
      <c r="C163" s="7"/>
      <c r="D163" s="7"/>
      <c r="E163" s="7"/>
      <c r="F163" s="7"/>
    </row>
    <row r="164" spans="1:6" ht="12.75">
      <c r="A164" s="7"/>
      <c r="B164" s="24"/>
      <c r="C164" s="7"/>
      <c r="D164" s="7"/>
      <c r="E164" s="7"/>
      <c r="F164" s="7"/>
    </row>
    <row r="165" spans="1:6" ht="12.75">
      <c r="A165" s="7"/>
      <c r="B165" s="24"/>
      <c r="C165" s="7"/>
      <c r="D165" s="7"/>
      <c r="E165" s="7"/>
      <c r="F165" s="7"/>
    </row>
    <row r="166" spans="1:6" ht="12.75">
      <c r="A166" s="7"/>
      <c r="B166" s="24"/>
      <c r="C166" s="7"/>
      <c r="D166" s="7"/>
      <c r="E166" s="7"/>
      <c r="F166" s="7"/>
    </row>
    <row r="167" spans="1:6" ht="12.75">
      <c r="A167" s="7"/>
      <c r="B167" s="24"/>
      <c r="C167" s="7"/>
      <c r="D167" s="7"/>
      <c r="E167" s="7"/>
      <c r="F167" s="7"/>
    </row>
    <row r="168" spans="1:6" ht="12.75">
      <c r="A168" s="7"/>
      <c r="B168" s="24"/>
      <c r="C168" s="7"/>
      <c r="D168" s="7"/>
      <c r="E168" s="7"/>
      <c r="F168" s="7"/>
    </row>
    <row r="169" spans="1:6" ht="12.75">
      <c r="A169" s="7"/>
      <c r="B169" s="24"/>
      <c r="C169" s="7"/>
      <c r="D169" s="7"/>
      <c r="E169" s="7"/>
      <c r="F169" s="7"/>
    </row>
    <row r="170" spans="1:6" ht="12.75">
      <c r="A170" s="7"/>
      <c r="B170" s="24"/>
      <c r="C170" s="7"/>
      <c r="D170" s="7"/>
      <c r="E170" s="7"/>
      <c r="F170" s="7"/>
    </row>
    <row r="171" spans="1:6" ht="12.75">
      <c r="A171" s="7"/>
      <c r="B171" s="24"/>
      <c r="C171" s="7"/>
      <c r="D171" s="7"/>
      <c r="E171" s="7"/>
      <c r="F171" s="7"/>
    </row>
    <row r="172" spans="1:6" ht="12.75">
      <c r="A172" s="7"/>
      <c r="B172" s="24"/>
      <c r="C172" s="7"/>
      <c r="D172" s="7"/>
      <c r="E172" s="7"/>
      <c r="F172" s="7"/>
    </row>
    <row r="173" spans="1:6" ht="12.75">
      <c r="A173" s="7"/>
      <c r="B173" s="24"/>
      <c r="C173" s="7"/>
      <c r="D173" s="7"/>
      <c r="E173" s="7"/>
      <c r="F173" s="7"/>
    </row>
    <row r="174" spans="1:6" ht="12.75">
      <c r="A174" s="7"/>
      <c r="B174" s="24"/>
      <c r="C174" s="7"/>
      <c r="D174" s="7"/>
      <c r="E174" s="7"/>
      <c r="F174" s="7"/>
    </row>
    <row r="175" spans="1:6" ht="12.75">
      <c r="A175" s="7"/>
      <c r="B175" s="24"/>
      <c r="C175" s="7"/>
      <c r="D175" s="7"/>
      <c r="E175" s="7"/>
      <c r="F175" s="7"/>
    </row>
    <row r="176" spans="1:6" ht="12.75">
      <c r="A176" s="7"/>
      <c r="B176" s="24"/>
      <c r="C176" s="7"/>
      <c r="D176" s="7"/>
      <c r="E176" s="7"/>
      <c r="F176" s="7"/>
    </row>
    <row r="177" spans="1:6" ht="12.75">
      <c r="A177" s="7"/>
      <c r="B177" s="24"/>
      <c r="C177" s="7"/>
      <c r="D177" s="7"/>
      <c r="E177" s="7"/>
      <c r="F177" s="7"/>
    </row>
    <row r="178" spans="1:6" ht="12.75">
      <c r="A178" s="7"/>
      <c r="B178" s="24"/>
      <c r="C178" s="7"/>
      <c r="D178" s="7"/>
      <c r="E178" s="7"/>
      <c r="F178" s="7"/>
    </row>
    <row r="179" spans="1:6" ht="12.75">
      <c r="A179" s="7"/>
      <c r="B179" s="24"/>
      <c r="C179" s="7"/>
      <c r="D179" s="7"/>
      <c r="E179" s="7"/>
      <c r="F179" s="7"/>
    </row>
    <row r="180" spans="1:6" ht="12.75">
      <c r="A180" s="7"/>
      <c r="B180" s="24"/>
      <c r="C180" s="7"/>
      <c r="D180" s="7"/>
      <c r="E180" s="7"/>
      <c r="F180" s="7"/>
    </row>
    <row r="181" spans="1:6" ht="12.75">
      <c r="A181" s="7"/>
      <c r="B181" s="24"/>
      <c r="C181" s="7"/>
      <c r="D181" s="7"/>
      <c r="E181" s="7"/>
      <c r="F181" s="7"/>
    </row>
    <row r="182" spans="1:6" ht="12.75">
      <c r="A182" s="7"/>
      <c r="B182" s="24"/>
      <c r="C182" s="7"/>
      <c r="D182" s="7"/>
      <c r="E182" s="7"/>
      <c r="F182" s="7"/>
    </row>
    <row r="183" spans="1:6" ht="12.75">
      <c r="A183" s="7"/>
      <c r="B183" s="24"/>
      <c r="C183" s="7"/>
      <c r="D183" s="7"/>
      <c r="E183" s="7"/>
      <c r="F183" s="7"/>
    </row>
    <row r="184" spans="1:6" ht="12.75">
      <c r="A184" s="7"/>
      <c r="B184" s="24"/>
      <c r="C184" s="7"/>
      <c r="D184" s="7"/>
      <c r="E184" s="7"/>
      <c r="F184" s="7"/>
    </row>
    <row r="185" spans="1:6" ht="12.75">
      <c r="A185" s="7"/>
      <c r="B185" s="24"/>
      <c r="C185" s="7"/>
      <c r="D185" s="7"/>
      <c r="E185" s="7"/>
      <c r="F185" s="7"/>
    </row>
    <row r="186" spans="1:6" ht="12.75">
      <c r="A186" s="7"/>
      <c r="B186" s="24"/>
      <c r="C186" s="7"/>
      <c r="D186" s="7"/>
      <c r="E186" s="7"/>
      <c r="F186" s="7"/>
    </row>
    <row r="187" spans="1:6" ht="12.75">
      <c r="A187" s="7"/>
      <c r="B187" s="24"/>
      <c r="C187" s="7"/>
      <c r="D187" s="7"/>
      <c r="E187" s="7"/>
      <c r="F187" s="7"/>
    </row>
    <row r="188" spans="1:6" ht="12.75">
      <c r="A188" s="7"/>
      <c r="B188" s="24"/>
      <c r="C188" s="7"/>
      <c r="D188" s="7"/>
      <c r="E188" s="7"/>
      <c r="F188" s="7"/>
    </row>
    <row r="189" spans="1:6" ht="12.75">
      <c r="A189" s="7"/>
      <c r="B189" s="24"/>
      <c r="C189" s="7"/>
      <c r="D189" s="7"/>
      <c r="E189" s="7"/>
      <c r="F189" s="7"/>
    </row>
    <row r="190" spans="1:6" ht="12.75">
      <c r="A190" s="7"/>
      <c r="B190" s="24"/>
      <c r="C190" s="7"/>
      <c r="D190" s="7"/>
      <c r="E190" s="7"/>
      <c r="F190" s="7"/>
    </row>
    <row r="191" spans="1:6" ht="12.75">
      <c r="A191" s="7"/>
      <c r="B191" s="24"/>
      <c r="C191" s="7"/>
      <c r="D191" s="7"/>
      <c r="E191" s="7"/>
      <c r="F191" s="7"/>
    </row>
    <row r="192" spans="1:6" ht="12.75">
      <c r="A192" s="7"/>
      <c r="B192" s="24"/>
      <c r="C192" s="7"/>
      <c r="D192" s="7"/>
      <c r="E192" s="7"/>
      <c r="F192" s="7"/>
    </row>
    <row r="193" spans="1:6" ht="12.75">
      <c r="A193" s="7"/>
      <c r="B193" s="24"/>
      <c r="C193" s="7"/>
      <c r="D193" s="7"/>
      <c r="E193" s="7"/>
      <c r="F193" s="7"/>
    </row>
    <row r="194" spans="1:6" ht="12.75">
      <c r="A194" s="7"/>
      <c r="B194" s="24"/>
      <c r="C194" s="7"/>
      <c r="D194" s="7"/>
      <c r="E194" s="7"/>
      <c r="F194" s="7"/>
    </row>
    <row r="195" spans="1:6" ht="12.75">
      <c r="A195" s="7"/>
      <c r="B195" s="24"/>
      <c r="C195" s="7"/>
      <c r="D195" s="7"/>
      <c r="E195" s="7"/>
      <c r="F195" s="7"/>
    </row>
    <row r="196" spans="1:6" ht="12.75">
      <c r="A196" s="7"/>
      <c r="B196" s="24"/>
      <c r="C196" s="7"/>
      <c r="D196" s="7"/>
      <c r="E196" s="7"/>
      <c r="F196" s="7"/>
    </row>
    <row r="197" spans="1:6" ht="12.75">
      <c r="A197" s="7"/>
      <c r="B197" s="24"/>
      <c r="C197" s="7"/>
      <c r="D197" s="7"/>
      <c r="E197" s="7"/>
      <c r="F197" s="7"/>
    </row>
    <row r="198" spans="1:6" ht="12.75">
      <c r="A198" s="7"/>
      <c r="B198" s="24"/>
      <c r="C198" s="7"/>
      <c r="D198" s="7"/>
      <c r="E198" s="7"/>
      <c r="F198" s="7"/>
    </row>
    <row r="199" spans="1:6" ht="12.75">
      <c r="A199" s="7"/>
      <c r="B199" s="24"/>
      <c r="C199" s="7"/>
      <c r="D199" s="7"/>
      <c r="E199" s="7"/>
      <c r="F199" s="7"/>
    </row>
    <row r="200" spans="1:6" ht="12.75">
      <c r="A200" s="7"/>
      <c r="B200" s="24"/>
      <c r="C200" s="7"/>
      <c r="D200" s="7"/>
      <c r="E200" s="7"/>
      <c r="F200" s="7"/>
    </row>
    <row r="201" spans="1:6" ht="12.75">
      <c r="A201" s="7"/>
      <c r="B201" s="24"/>
      <c r="C201" s="7"/>
      <c r="D201" s="7"/>
      <c r="E201" s="7"/>
      <c r="F201" s="7"/>
    </row>
    <row r="202" spans="1:6" ht="12.75">
      <c r="A202" s="7"/>
      <c r="B202" s="24"/>
      <c r="C202" s="7"/>
      <c r="D202" s="7"/>
      <c r="E202" s="7"/>
      <c r="F202" s="7"/>
    </row>
    <row r="203" spans="1:6" ht="12.75">
      <c r="A203" s="7"/>
      <c r="B203" s="24"/>
      <c r="C203" s="7"/>
      <c r="D203" s="7"/>
      <c r="E203" s="7"/>
      <c r="F203" s="7"/>
    </row>
    <row r="204" spans="1:6" ht="12.75">
      <c r="A204" s="7"/>
      <c r="B204" s="24"/>
      <c r="C204" s="7"/>
      <c r="D204" s="7"/>
      <c r="E204" s="7"/>
      <c r="F204" s="7"/>
    </row>
    <row r="205" spans="1:6" ht="12.75">
      <c r="A205" s="7"/>
      <c r="B205" s="24"/>
      <c r="C205" s="7"/>
      <c r="D205" s="7"/>
      <c r="E205" s="7"/>
      <c r="F205" s="7"/>
    </row>
    <row r="206" spans="1:6" ht="12.75">
      <c r="A206" s="7"/>
      <c r="B206" s="24"/>
      <c r="C206" s="7"/>
      <c r="D206" s="7"/>
      <c r="E206" s="7"/>
      <c r="F206" s="7"/>
    </row>
    <row r="207" spans="1:6" ht="12.75">
      <c r="A207" s="7"/>
      <c r="B207" s="24"/>
      <c r="C207" s="7"/>
      <c r="D207" s="7"/>
      <c r="E207" s="7"/>
      <c r="F207" s="7"/>
    </row>
    <row r="208" spans="1:6" ht="12.75">
      <c r="A208" s="7"/>
      <c r="B208" s="24"/>
      <c r="C208" s="7"/>
      <c r="D208" s="7"/>
      <c r="E208" s="7"/>
      <c r="F208" s="7"/>
    </row>
    <row r="209" spans="1:6" ht="12.75">
      <c r="A209" s="7"/>
      <c r="B209" s="24"/>
      <c r="C209" s="7"/>
      <c r="D209" s="7"/>
      <c r="E209" s="7"/>
      <c r="F209" s="7"/>
    </row>
    <row r="210" spans="1:6" ht="12.75">
      <c r="A210" s="7"/>
      <c r="B210" s="24"/>
      <c r="C210" s="7"/>
      <c r="D210" s="7"/>
      <c r="E210" s="7"/>
      <c r="F210" s="7"/>
    </row>
    <row r="211" spans="1:6" ht="12.75">
      <c r="A211" s="7"/>
      <c r="B211" s="24"/>
      <c r="C211" s="7"/>
      <c r="D211" s="7"/>
      <c r="E211" s="7"/>
      <c r="F211" s="7"/>
    </row>
    <row r="212" spans="1:6" ht="12.75">
      <c r="A212" s="7"/>
      <c r="B212" s="24"/>
      <c r="C212" s="7"/>
      <c r="D212" s="7"/>
      <c r="E212" s="7"/>
      <c r="F212" s="7"/>
    </row>
    <row r="213" spans="1:6" ht="12.75">
      <c r="A213" s="7"/>
      <c r="B213" s="24"/>
      <c r="C213" s="7"/>
      <c r="D213" s="7"/>
      <c r="E213" s="7"/>
      <c r="F213" s="7"/>
    </row>
    <row r="214" spans="1:6" ht="12.75">
      <c r="A214" s="7"/>
      <c r="B214" s="24"/>
      <c r="C214" s="7"/>
      <c r="D214" s="7"/>
      <c r="E214" s="7"/>
      <c r="F214" s="7"/>
    </row>
    <row r="215" spans="1:6" ht="12.75">
      <c r="A215" s="7"/>
      <c r="B215" s="24"/>
      <c r="C215" s="7"/>
      <c r="D215" s="7"/>
      <c r="E215" s="7"/>
      <c r="F215" s="7"/>
    </row>
    <row r="216" spans="1:6" ht="12.75">
      <c r="A216" s="7"/>
      <c r="B216" s="24"/>
      <c r="C216" s="7"/>
      <c r="D216" s="7"/>
      <c r="E216" s="7"/>
      <c r="F216" s="7"/>
    </row>
    <row r="217" spans="1:6" ht="12.75">
      <c r="A217" s="7"/>
      <c r="B217" s="24"/>
      <c r="C217" s="7"/>
      <c r="D217" s="7"/>
      <c r="E217" s="7"/>
      <c r="F217" s="7"/>
    </row>
    <row r="218" spans="1:6" ht="12.75">
      <c r="A218" s="7"/>
      <c r="B218" s="24"/>
      <c r="C218" s="7"/>
      <c r="D218" s="7"/>
      <c r="E218" s="7"/>
      <c r="F218" s="7"/>
    </row>
    <row r="219" spans="1:6" ht="12.75">
      <c r="A219" s="7"/>
      <c r="B219" s="24"/>
      <c r="C219" s="7"/>
      <c r="D219" s="7"/>
      <c r="E219" s="7"/>
      <c r="F219" s="7"/>
    </row>
    <row r="220" spans="1:6" ht="12.75">
      <c r="A220" s="7"/>
      <c r="B220" s="24"/>
      <c r="C220" s="7"/>
      <c r="D220" s="7"/>
      <c r="E220" s="7"/>
      <c r="F220" s="7"/>
    </row>
    <row r="221" spans="1:6" ht="12.75">
      <c r="A221" s="7"/>
      <c r="B221" s="24"/>
      <c r="C221" s="7"/>
      <c r="D221" s="7"/>
      <c r="E221" s="7"/>
      <c r="F221" s="7"/>
    </row>
    <row r="222" spans="1:6" ht="12.75">
      <c r="A222" s="7"/>
      <c r="B222" s="24"/>
      <c r="C222" s="7"/>
      <c r="D222" s="7"/>
      <c r="E222" s="7"/>
      <c r="F222" s="7"/>
    </row>
    <row r="223" spans="1:6" ht="12.75">
      <c r="A223" s="7"/>
      <c r="B223" s="24"/>
      <c r="C223" s="7"/>
      <c r="D223" s="7"/>
      <c r="E223" s="7"/>
      <c r="F223" s="7"/>
    </row>
    <row r="224" spans="1:6" ht="12.75">
      <c r="A224" s="7"/>
      <c r="B224" s="24"/>
      <c r="C224" s="7"/>
      <c r="D224" s="7"/>
      <c r="E224" s="7"/>
      <c r="F224" s="7"/>
    </row>
    <row r="225" spans="1:6" ht="12.75">
      <c r="A225" s="7"/>
      <c r="B225" s="24"/>
      <c r="C225" s="7"/>
      <c r="D225" s="7"/>
      <c r="E225" s="7"/>
      <c r="F225" s="7"/>
    </row>
    <row r="226" spans="1:6" ht="12.75">
      <c r="A226" s="7"/>
      <c r="B226" s="24"/>
      <c r="C226" s="7"/>
      <c r="D226" s="7"/>
      <c r="E226" s="7"/>
      <c r="F226" s="7"/>
    </row>
    <row r="227" spans="1:6" ht="12.75">
      <c r="A227" s="7"/>
      <c r="B227" s="24"/>
      <c r="C227" s="7"/>
      <c r="D227" s="7"/>
      <c r="E227" s="7"/>
      <c r="F227" s="7"/>
    </row>
    <row r="228" spans="1:6" ht="12.75">
      <c r="A228" s="7"/>
      <c r="B228" s="24"/>
      <c r="C228" s="7"/>
      <c r="D228" s="7"/>
      <c r="E228" s="7"/>
      <c r="F228" s="7"/>
    </row>
    <row r="229" spans="1:6" ht="12.75">
      <c r="A229" s="7"/>
      <c r="B229" s="24"/>
      <c r="C229" s="7"/>
      <c r="D229" s="7"/>
      <c r="E229" s="7"/>
      <c r="F229" s="7"/>
    </row>
    <row r="230" spans="1:6" ht="12.75">
      <c r="A230" s="7"/>
      <c r="B230" s="24"/>
      <c r="C230" s="7"/>
      <c r="D230" s="7"/>
      <c r="E230" s="7"/>
      <c r="F230" s="7"/>
    </row>
    <row r="231" spans="1:6" ht="12.75">
      <c r="A231" s="7"/>
      <c r="B231" s="24"/>
      <c r="C231" s="7"/>
      <c r="D231" s="7"/>
      <c r="E231" s="7"/>
      <c r="F231" s="7"/>
    </row>
    <row r="232" spans="1:6" ht="12.75">
      <c r="A232" s="7"/>
      <c r="B232" s="24"/>
      <c r="C232" s="7"/>
      <c r="D232" s="7"/>
      <c r="E232" s="7"/>
      <c r="F232" s="7"/>
    </row>
    <row r="233" spans="1:6" ht="12.75">
      <c r="A233" s="7"/>
      <c r="B233" s="24"/>
      <c r="C233" s="7"/>
      <c r="D233" s="7"/>
      <c r="E233" s="7"/>
      <c r="F233" s="7"/>
    </row>
    <row r="234" spans="1:6" ht="12.75">
      <c r="A234" s="7"/>
      <c r="B234" s="24"/>
      <c r="C234" s="7"/>
      <c r="D234" s="7"/>
      <c r="E234" s="7"/>
      <c r="F234" s="7"/>
    </row>
    <row r="235" spans="1:6" ht="12.75">
      <c r="A235" s="7"/>
      <c r="B235" s="24"/>
      <c r="C235" s="7"/>
      <c r="D235" s="7"/>
      <c r="E235" s="7"/>
      <c r="F235" s="7"/>
    </row>
    <row r="236" spans="1:6" ht="12.75">
      <c r="A236" s="7"/>
      <c r="B236" s="24"/>
      <c r="C236" s="7"/>
      <c r="D236" s="7"/>
      <c r="E236" s="7"/>
      <c r="F236" s="7"/>
    </row>
    <row r="237" spans="1:6" ht="12.75">
      <c r="A237" s="7"/>
      <c r="B237" s="24"/>
      <c r="C237" s="7"/>
      <c r="D237" s="7"/>
      <c r="E237" s="7"/>
      <c r="F237" s="7"/>
    </row>
    <row r="238" spans="1:6" ht="12.75">
      <c r="A238" s="7"/>
      <c r="B238" s="24"/>
      <c r="C238" s="7"/>
      <c r="D238" s="7"/>
      <c r="E238" s="7"/>
      <c r="F238" s="7"/>
    </row>
    <row r="239" spans="1:6" ht="12.75">
      <c r="A239" s="7"/>
      <c r="B239" s="24"/>
      <c r="C239" s="7"/>
      <c r="D239" s="7"/>
      <c r="E239" s="7"/>
      <c r="F239" s="7"/>
    </row>
    <row r="240" spans="1:6" ht="12.75">
      <c r="A240" s="7"/>
      <c r="B240" s="24"/>
      <c r="C240" s="7"/>
      <c r="D240" s="7"/>
      <c r="E240" s="7"/>
      <c r="F240" s="7"/>
    </row>
    <row r="241" spans="1:6" ht="12.75">
      <c r="A241" s="7"/>
      <c r="B241" s="24"/>
      <c r="C241" s="7"/>
      <c r="D241" s="7"/>
      <c r="E241" s="7"/>
      <c r="F241" s="7"/>
    </row>
    <row r="242" spans="1:6" ht="12.75">
      <c r="A242" s="7"/>
      <c r="B242" s="24"/>
      <c r="C242" s="7"/>
      <c r="D242" s="7"/>
      <c r="E242" s="7"/>
      <c r="F242" s="7"/>
    </row>
    <row r="243" spans="1:6" ht="12.75">
      <c r="A243" s="7"/>
      <c r="B243" s="24"/>
      <c r="C243" s="7"/>
      <c r="D243" s="7"/>
      <c r="E243" s="7"/>
      <c r="F243" s="7"/>
    </row>
    <row r="244" spans="1:6" ht="12.75">
      <c r="A244" s="7"/>
      <c r="B244" s="24"/>
      <c r="C244" s="7"/>
      <c r="D244" s="7"/>
      <c r="E244" s="7"/>
      <c r="F244" s="7"/>
    </row>
    <row r="245" spans="1:6" ht="12.75">
      <c r="A245" s="7"/>
      <c r="B245" s="24"/>
      <c r="C245" s="7"/>
      <c r="D245" s="7"/>
      <c r="E245" s="7"/>
      <c r="F245" s="7"/>
    </row>
    <row r="246" spans="1:6" ht="12.75">
      <c r="A246" s="7"/>
      <c r="B246" s="24"/>
      <c r="C246" s="7"/>
      <c r="D246" s="7"/>
      <c r="E246" s="7"/>
      <c r="F246" s="7"/>
    </row>
    <row r="247" spans="1:6" ht="12.75">
      <c r="A247" s="7"/>
      <c r="B247" s="24"/>
      <c r="C247" s="7"/>
      <c r="D247" s="7"/>
      <c r="E247" s="7"/>
      <c r="F247" s="7"/>
    </row>
    <row r="248" spans="1:6" ht="12.75">
      <c r="A248" s="7"/>
      <c r="B248" s="24"/>
      <c r="C248" s="7"/>
      <c r="D248" s="7"/>
      <c r="E248" s="7"/>
      <c r="F248" s="7"/>
    </row>
    <row r="249" spans="1:6" ht="12.75">
      <c r="A249" s="7"/>
      <c r="B249" s="24"/>
      <c r="C249" s="7"/>
      <c r="D249" s="7"/>
      <c r="E249" s="7"/>
      <c r="F249" s="7"/>
    </row>
    <row r="250" spans="1:6" ht="12.75">
      <c r="A250" s="7"/>
      <c r="B250" s="24"/>
      <c r="C250" s="7"/>
      <c r="D250" s="7"/>
      <c r="E250" s="7"/>
      <c r="F250" s="7"/>
    </row>
    <row r="251" spans="1:6" ht="12.75">
      <c r="A251" s="7"/>
      <c r="B251" s="24"/>
      <c r="C251" s="7"/>
      <c r="D251" s="7"/>
      <c r="E251" s="7"/>
      <c r="F251" s="7"/>
    </row>
    <row r="252" spans="1:6" ht="12.75">
      <c r="A252" s="7"/>
      <c r="B252" s="24"/>
      <c r="C252" s="7"/>
      <c r="D252" s="7"/>
      <c r="E252" s="7"/>
      <c r="F252" s="7"/>
    </row>
    <row r="253" spans="1:6" ht="12.75">
      <c r="A253" s="7"/>
      <c r="B253" s="24"/>
      <c r="C253" s="7"/>
      <c r="D253" s="7"/>
      <c r="E253" s="7"/>
      <c r="F253" s="7"/>
    </row>
    <row r="254" spans="1:6" ht="12.75">
      <c r="A254" s="7"/>
      <c r="B254" s="24"/>
      <c r="C254" s="7"/>
      <c r="D254" s="7"/>
      <c r="E254" s="7"/>
      <c r="F254" s="7"/>
    </row>
    <row r="255" spans="1:6" ht="12.75">
      <c r="A255" s="7"/>
      <c r="B255" s="24"/>
      <c r="C255" s="7"/>
      <c r="D255" s="7"/>
      <c r="E255" s="7"/>
      <c r="F255" s="7"/>
    </row>
    <row r="256" spans="1:6" ht="12.75">
      <c r="A256" s="7"/>
      <c r="B256" s="24"/>
      <c r="C256" s="7"/>
      <c r="D256" s="7"/>
      <c r="E256" s="7"/>
      <c r="F256" s="7"/>
    </row>
    <row r="257" spans="1:6" ht="12.75">
      <c r="A257" s="7"/>
      <c r="B257" s="24"/>
      <c r="C257" s="7"/>
      <c r="D257" s="7"/>
      <c r="E257" s="7"/>
      <c r="F257" s="7"/>
    </row>
    <row r="258" spans="1:6" ht="12.75">
      <c r="A258" s="7"/>
      <c r="B258" s="24"/>
      <c r="C258" s="7"/>
      <c r="D258" s="7"/>
      <c r="E258" s="7"/>
      <c r="F258" s="7"/>
    </row>
    <row r="259" spans="1:6" ht="12.75">
      <c r="A259" s="7"/>
      <c r="B259" s="24"/>
      <c r="C259" s="7"/>
      <c r="D259" s="7"/>
      <c r="E259" s="7"/>
      <c r="F259" s="7"/>
    </row>
    <row r="260" spans="1:6" ht="12.75">
      <c r="A260" s="7"/>
      <c r="B260" s="24"/>
      <c r="C260" s="7"/>
      <c r="D260" s="7"/>
      <c r="E260" s="7"/>
      <c r="F260" s="7"/>
    </row>
    <row r="261" spans="1:6" ht="12.75">
      <c r="A261" s="7"/>
      <c r="B261" s="24"/>
      <c r="C261" s="7"/>
      <c r="D261" s="7"/>
      <c r="E261" s="7"/>
      <c r="F261" s="7"/>
    </row>
    <row r="262" spans="1:6" ht="12.75">
      <c r="A262" s="7"/>
      <c r="B262" s="24"/>
      <c r="C262" s="7"/>
      <c r="D262" s="7"/>
      <c r="E262" s="7"/>
      <c r="F262" s="7"/>
    </row>
    <row r="263" spans="1:6" ht="12.75">
      <c r="A263" s="7"/>
      <c r="B263" s="24"/>
      <c r="C263" s="7"/>
      <c r="D263" s="7"/>
      <c r="E263" s="7"/>
      <c r="F263" s="7"/>
    </row>
    <row r="264" spans="1:6" ht="12.75">
      <c r="A264" s="7"/>
      <c r="B264" s="24"/>
      <c r="C264" s="7"/>
      <c r="D264" s="7"/>
      <c r="E264" s="7"/>
      <c r="F264" s="7"/>
    </row>
    <row r="265" spans="1:6" ht="12.75">
      <c r="A265" s="7"/>
      <c r="B265" s="24"/>
      <c r="C265" s="7"/>
      <c r="D265" s="7"/>
      <c r="E265" s="7"/>
      <c r="F265" s="7"/>
    </row>
    <row r="266" spans="1:6" ht="12.75">
      <c r="A266" s="7"/>
      <c r="B266" s="24"/>
      <c r="C266" s="7"/>
      <c r="D266" s="7"/>
      <c r="E266" s="7"/>
      <c r="F266" s="7"/>
    </row>
    <row r="267" spans="1:6" ht="12.75">
      <c r="A267" s="7"/>
      <c r="B267" s="24"/>
      <c r="C267" s="7"/>
      <c r="D267" s="7"/>
      <c r="E267" s="7"/>
      <c r="F267" s="7"/>
    </row>
    <row r="268" spans="1:6" ht="12.75">
      <c r="A268" s="7"/>
      <c r="B268" s="24"/>
      <c r="C268" s="7"/>
      <c r="D268" s="7"/>
      <c r="E268" s="7"/>
      <c r="F268" s="7"/>
    </row>
    <row r="269" spans="1:6" ht="12.75">
      <c r="A269" s="7"/>
      <c r="B269" s="24"/>
      <c r="C269" s="7"/>
      <c r="D269" s="7"/>
      <c r="E269" s="7"/>
      <c r="F269" s="7"/>
    </row>
    <row r="270" spans="1:6" ht="12.75">
      <c r="A270" s="7"/>
      <c r="B270" s="24"/>
      <c r="C270" s="7"/>
      <c r="D270" s="7"/>
      <c r="E270" s="7"/>
      <c r="F270" s="7"/>
    </row>
    <row r="271" spans="1:6" ht="12.75">
      <c r="A271" s="7"/>
      <c r="B271" s="24"/>
      <c r="C271" s="7"/>
      <c r="D271" s="7"/>
      <c r="E271" s="7"/>
      <c r="F271" s="7"/>
    </row>
    <row r="272" spans="1:6" ht="12.75">
      <c r="A272" s="7"/>
      <c r="B272" s="24"/>
      <c r="C272" s="7"/>
      <c r="D272" s="7"/>
      <c r="E272" s="7"/>
      <c r="F272" s="7"/>
    </row>
    <row r="273" spans="1:6" ht="12.75">
      <c r="A273" s="7"/>
      <c r="B273" s="24"/>
      <c r="C273" s="7"/>
      <c r="D273" s="7"/>
      <c r="E273" s="7"/>
      <c r="F273" s="7"/>
    </row>
    <row r="274" spans="1:6" ht="12.75">
      <c r="A274" s="7"/>
      <c r="B274" s="24"/>
      <c r="C274" s="7"/>
      <c r="D274" s="7"/>
      <c r="E274" s="7"/>
      <c r="F274" s="7"/>
    </row>
    <row r="275" spans="1:6" ht="12.75">
      <c r="A275" s="7"/>
      <c r="B275" s="24"/>
      <c r="C275" s="7"/>
      <c r="D275" s="7"/>
      <c r="E275" s="7"/>
      <c r="F275" s="7"/>
    </row>
    <row r="276" spans="1:6" ht="12.75">
      <c r="A276" s="7"/>
      <c r="B276" s="24"/>
      <c r="C276" s="7"/>
      <c r="D276" s="7"/>
      <c r="E276" s="7"/>
      <c r="F276" s="7"/>
    </row>
    <row r="277" spans="1:6" ht="12.75">
      <c r="A277" s="7"/>
      <c r="B277" s="24"/>
      <c r="C277" s="7"/>
      <c r="D277" s="7"/>
      <c r="E277" s="7"/>
      <c r="F277" s="7"/>
    </row>
    <row r="278" spans="1:6" ht="12.75">
      <c r="A278" s="7"/>
      <c r="B278" s="24"/>
      <c r="C278" s="7"/>
      <c r="D278" s="7"/>
      <c r="E278" s="7"/>
      <c r="F278" s="7"/>
    </row>
    <row r="279" spans="1:6" ht="12.75">
      <c r="A279" s="7"/>
      <c r="B279" s="24"/>
      <c r="C279" s="7"/>
      <c r="D279" s="7"/>
      <c r="E279" s="7"/>
      <c r="F279" s="7"/>
    </row>
    <row r="280" spans="1:6" ht="12.75">
      <c r="A280" s="7"/>
      <c r="B280" s="24"/>
      <c r="C280" s="7"/>
      <c r="D280" s="7"/>
      <c r="E280" s="7"/>
      <c r="F280" s="7"/>
    </row>
    <row r="281" spans="1:6" ht="12.75">
      <c r="A281" s="7"/>
      <c r="B281" s="24"/>
      <c r="C281" s="7"/>
      <c r="D281" s="7"/>
      <c r="E281" s="7"/>
      <c r="F281" s="7"/>
    </row>
    <row r="282" spans="1:6" ht="12.75">
      <c r="A282" s="7"/>
      <c r="B282" s="24"/>
      <c r="C282" s="7"/>
      <c r="D282" s="7"/>
      <c r="E282" s="7"/>
      <c r="F282" s="7"/>
    </row>
    <row r="283" spans="1:6" ht="12.75">
      <c r="A283" s="7"/>
      <c r="B283" s="24"/>
      <c r="C283" s="7"/>
      <c r="D283" s="7"/>
      <c r="E283" s="7"/>
      <c r="F283" s="7"/>
    </row>
    <row r="284" spans="1:6" ht="12.75">
      <c r="A284" s="7"/>
      <c r="B284" s="24"/>
      <c r="C284" s="7"/>
      <c r="D284" s="7"/>
      <c r="E284" s="7"/>
      <c r="F284" s="7"/>
    </row>
    <row r="285" spans="1:6" ht="12.75">
      <c r="A285" s="7"/>
      <c r="B285" s="24"/>
      <c r="C285" s="7"/>
      <c r="D285" s="7"/>
      <c r="E285" s="7"/>
      <c r="F285" s="7"/>
    </row>
    <row r="286" spans="1:6" ht="12.75">
      <c r="A286" s="7"/>
      <c r="B286" s="24"/>
      <c r="C286" s="7"/>
      <c r="D286" s="7"/>
      <c r="E286" s="7"/>
      <c r="F286" s="7"/>
    </row>
    <row r="287" spans="1:6" ht="12.75">
      <c r="A287" s="7"/>
      <c r="B287" s="24"/>
      <c r="C287" s="7"/>
      <c r="D287" s="7"/>
      <c r="E287" s="7"/>
      <c r="F287" s="7"/>
    </row>
    <row r="288" spans="1:6" ht="12.75">
      <c r="A288" s="7"/>
      <c r="B288" s="24"/>
      <c r="C288" s="7"/>
      <c r="D288" s="7"/>
      <c r="E288" s="7"/>
      <c r="F288" s="7"/>
    </row>
    <row r="289" spans="1:6" ht="12.75">
      <c r="A289" s="7"/>
      <c r="B289" s="24"/>
      <c r="C289" s="7"/>
      <c r="D289" s="7"/>
      <c r="E289" s="7"/>
      <c r="F289" s="7"/>
    </row>
    <row r="290" spans="1:6" ht="12.75">
      <c r="A290" s="7"/>
      <c r="B290" s="24"/>
      <c r="C290" s="7"/>
      <c r="D290" s="7"/>
      <c r="E290" s="7"/>
      <c r="F290" s="7"/>
    </row>
    <row r="291" spans="1:6" ht="12.75">
      <c r="A291" s="7"/>
      <c r="B291" s="24"/>
      <c r="C291" s="7"/>
      <c r="D291" s="7"/>
      <c r="E291" s="7"/>
      <c r="F291" s="7"/>
    </row>
    <row r="292" spans="1:6" ht="12.75">
      <c r="A292" s="7"/>
      <c r="B292" s="24"/>
      <c r="C292" s="7"/>
      <c r="D292" s="7"/>
      <c r="E292" s="7"/>
      <c r="F292" s="7"/>
    </row>
    <row r="293" spans="1:6" ht="12.75">
      <c r="A293" s="7"/>
      <c r="B293" s="24"/>
      <c r="C293" s="7"/>
      <c r="D293" s="7"/>
      <c r="E293" s="7"/>
      <c r="F293" s="7"/>
    </row>
    <row r="294" spans="1:6" ht="12.75">
      <c r="A294" s="7"/>
      <c r="B294" s="24"/>
      <c r="C294" s="7"/>
      <c r="D294" s="7"/>
      <c r="E294" s="7"/>
      <c r="F294" s="7"/>
    </row>
    <row r="295" spans="1:6" ht="12.75">
      <c r="A295" s="7"/>
      <c r="B295" s="24"/>
      <c r="C295" s="7"/>
      <c r="D295" s="7"/>
      <c r="E295" s="7"/>
      <c r="F295" s="7"/>
    </row>
    <row r="296" spans="1:6" ht="12.75">
      <c r="A296" s="7"/>
      <c r="B296" s="24"/>
      <c r="C296" s="7"/>
      <c r="D296" s="7"/>
      <c r="E296" s="7"/>
      <c r="F296" s="7"/>
    </row>
    <row r="297" spans="1:6" ht="12.75">
      <c r="A297" s="7"/>
      <c r="B297" s="24"/>
      <c r="C297" s="7"/>
      <c r="D297" s="7"/>
      <c r="E297" s="7"/>
      <c r="F297" s="7"/>
    </row>
    <row r="298" spans="1:6" ht="12.75">
      <c r="A298" s="7"/>
      <c r="B298" s="24"/>
      <c r="C298" s="7"/>
      <c r="D298" s="7"/>
      <c r="E298" s="7"/>
      <c r="F298" s="7"/>
    </row>
    <row r="299" spans="1:6" ht="12.75">
      <c r="A299" s="7"/>
      <c r="B299" s="24"/>
      <c r="C299" s="7"/>
      <c r="D299" s="7"/>
      <c r="E299" s="7"/>
      <c r="F299" s="7"/>
    </row>
    <row r="300" spans="1:6" ht="12.75">
      <c r="A300" s="7"/>
      <c r="B300" s="24"/>
      <c r="C300" s="7"/>
      <c r="D300" s="7"/>
      <c r="E300" s="7"/>
      <c r="F300" s="7"/>
    </row>
    <row r="301" spans="1:6" ht="12.75">
      <c r="A301" s="7"/>
      <c r="B301" s="24"/>
      <c r="C301" s="7"/>
      <c r="D301" s="7"/>
      <c r="E301" s="7"/>
      <c r="F301" s="7"/>
    </row>
    <row r="302" spans="1:6" ht="12.75">
      <c r="A302" s="7"/>
      <c r="B302" s="24"/>
      <c r="C302" s="7"/>
      <c r="D302" s="7"/>
      <c r="E302" s="7"/>
      <c r="F302" s="7"/>
    </row>
    <row r="303" spans="1:6" ht="12.75">
      <c r="A303" s="7"/>
      <c r="B303" s="24"/>
      <c r="C303" s="7"/>
      <c r="D303" s="7"/>
      <c r="E303" s="7"/>
      <c r="F303" s="7"/>
    </row>
    <row r="304" spans="1:6" ht="12.75">
      <c r="A304" s="7"/>
      <c r="B304" s="24"/>
      <c r="C304" s="7"/>
      <c r="D304" s="7"/>
      <c r="E304" s="7"/>
      <c r="F304" s="7"/>
    </row>
    <row r="305" spans="1:6" ht="12.75">
      <c r="A305" s="7"/>
      <c r="B305" s="24"/>
      <c r="C305" s="7"/>
      <c r="D305" s="7"/>
      <c r="E305" s="7"/>
      <c r="F305" s="7"/>
    </row>
    <row r="306" spans="1:6" ht="12.75">
      <c r="A306" s="7"/>
      <c r="B306" s="24"/>
      <c r="C306" s="7"/>
      <c r="D306" s="7"/>
      <c r="E306" s="7"/>
      <c r="F306" s="7"/>
    </row>
    <row r="307" spans="1:6" ht="12.75">
      <c r="A307" s="7"/>
      <c r="B307" s="24"/>
      <c r="C307" s="7"/>
      <c r="D307" s="7"/>
      <c r="E307" s="7"/>
      <c r="F307" s="7"/>
    </row>
    <row r="308" spans="1:6" ht="12.75">
      <c r="A308" s="7"/>
      <c r="B308" s="24"/>
      <c r="C308" s="7"/>
      <c r="D308" s="7"/>
      <c r="E308" s="7"/>
      <c r="F308" s="7"/>
    </row>
    <row r="309" spans="1:6" ht="12.75">
      <c r="A309" s="7"/>
      <c r="B309" s="24"/>
      <c r="C309" s="7"/>
      <c r="D309" s="7"/>
      <c r="E309" s="7"/>
      <c r="F309" s="7"/>
    </row>
    <row r="310" spans="1:6" ht="12.75">
      <c r="A310" s="7"/>
      <c r="B310" s="24"/>
      <c r="C310" s="7"/>
      <c r="D310" s="7"/>
      <c r="E310" s="7"/>
      <c r="F310" s="7"/>
    </row>
    <row r="311" spans="1:6" ht="12.75">
      <c r="A311" s="7"/>
      <c r="B311" s="24"/>
      <c r="C311" s="7"/>
      <c r="D311" s="7"/>
      <c r="E311" s="7"/>
      <c r="F311" s="7"/>
    </row>
    <row r="312" spans="1:6" ht="12.75">
      <c r="A312" s="7"/>
      <c r="B312" s="24"/>
      <c r="C312" s="7"/>
      <c r="D312" s="7"/>
      <c r="E312" s="7"/>
      <c r="F312" s="7"/>
    </row>
    <row r="313" spans="1:6" ht="12.75">
      <c r="A313" s="7"/>
      <c r="B313" s="24"/>
      <c r="C313" s="7"/>
      <c r="D313" s="7"/>
      <c r="E313" s="7"/>
      <c r="F313" s="7"/>
    </row>
    <row r="314" spans="1:6" ht="12.75">
      <c r="A314" s="7"/>
      <c r="B314" s="24"/>
      <c r="C314" s="7"/>
      <c r="D314" s="7"/>
      <c r="E314" s="7"/>
      <c r="F314" s="7"/>
    </row>
    <row r="315" spans="1:6" ht="12.75">
      <c r="A315" s="7"/>
      <c r="B315" s="24"/>
      <c r="C315" s="7"/>
      <c r="D315" s="7"/>
      <c r="E315" s="7"/>
      <c r="F315" s="7"/>
    </row>
    <row r="316" spans="1:6" ht="12.75">
      <c r="A316" s="7"/>
      <c r="B316" s="24"/>
      <c r="C316" s="7"/>
      <c r="D316" s="7"/>
      <c r="E316" s="7"/>
      <c r="F316" s="7"/>
    </row>
    <row r="317" spans="1:6" ht="12.75">
      <c r="A317" s="7"/>
      <c r="B317" s="24"/>
      <c r="C317" s="7"/>
      <c r="D317" s="7"/>
      <c r="E317" s="7"/>
      <c r="F317" s="7"/>
    </row>
    <row r="318" spans="1:6" ht="12.75">
      <c r="A318" s="7"/>
      <c r="B318" s="24"/>
      <c r="C318" s="7"/>
      <c r="D318" s="7"/>
      <c r="E318" s="7"/>
      <c r="F318" s="7"/>
    </row>
    <row r="319" spans="1:6" ht="12.75">
      <c r="A319" s="7"/>
      <c r="B319" s="24"/>
      <c r="C319" s="7"/>
      <c r="D319" s="7"/>
      <c r="E319" s="7"/>
      <c r="F319" s="7"/>
    </row>
    <row r="320" spans="1:6" ht="12.75">
      <c r="A320" s="7"/>
      <c r="B320" s="24"/>
      <c r="C320" s="7"/>
      <c r="D320" s="7"/>
      <c r="E320" s="7"/>
      <c r="F320" s="7"/>
    </row>
    <row r="321" spans="1:6" ht="12.75">
      <c r="A321" s="7"/>
      <c r="B321" s="24"/>
      <c r="C321" s="7"/>
      <c r="D321" s="7"/>
      <c r="E321" s="7"/>
      <c r="F321" s="7"/>
    </row>
    <row r="322" spans="1:6" ht="12.75">
      <c r="A322" s="7"/>
      <c r="B322" s="24"/>
      <c r="C322" s="7"/>
      <c r="D322" s="7"/>
      <c r="E322" s="7"/>
      <c r="F322" s="7"/>
    </row>
    <row r="323" spans="1:6" ht="12.75">
      <c r="A323" s="7"/>
      <c r="B323" s="24"/>
      <c r="C323" s="7"/>
      <c r="D323" s="7"/>
      <c r="E323" s="7"/>
      <c r="F323" s="7"/>
    </row>
    <row r="324" spans="1:6" ht="12.75">
      <c r="A324" s="7"/>
      <c r="B324" s="24"/>
      <c r="C324" s="7"/>
      <c r="D324" s="7"/>
      <c r="E324" s="7"/>
      <c r="F324" s="7"/>
    </row>
    <row r="325" spans="1:6" ht="12.75">
      <c r="A325" s="7"/>
      <c r="B325" s="24"/>
      <c r="C325" s="7"/>
      <c r="D325" s="7"/>
      <c r="E325" s="7"/>
      <c r="F325" s="7"/>
    </row>
    <row r="326" spans="1:6" ht="12.75">
      <c r="A326" s="7"/>
      <c r="B326" s="24"/>
      <c r="C326" s="7"/>
      <c r="D326" s="7"/>
      <c r="E326" s="7"/>
      <c r="F326" s="7"/>
    </row>
    <row r="327" spans="1:6" ht="12.75">
      <c r="A327" s="7"/>
      <c r="B327" s="24"/>
      <c r="C327" s="7"/>
      <c r="D327" s="7"/>
      <c r="E327" s="7"/>
      <c r="F327" s="7"/>
    </row>
    <row r="328" spans="1:6" ht="12.75">
      <c r="A328" s="7"/>
      <c r="B328" s="24"/>
      <c r="C328" s="7"/>
      <c r="D328" s="7"/>
      <c r="E328" s="7"/>
      <c r="F328" s="7"/>
    </row>
    <row r="329" spans="1:6" ht="12.75">
      <c r="A329" s="7"/>
      <c r="B329" s="24"/>
      <c r="C329" s="7"/>
      <c r="D329" s="7"/>
      <c r="E329" s="7"/>
      <c r="F329" s="7"/>
    </row>
    <row r="330" spans="1:6" ht="12.75">
      <c r="A330" s="7"/>
      <c r="B330" s="24"/>
      <c r="C330" s="7"/>
      <c r="D330" s="7"/>
      <c r="E330" s="7"/>
      <c r="F330" s="7"/>
    </row>
    <row r="331" spans="1:6" ht="12.75">
      <c r="A331" s="7"/>
      <c r="B331" s="24"/>
      <c r="C331" s="7"/>
      <c r="D331" s="7"/>
      <c r="E331" s="7"/>
      <c r="F331" s="7"/>
    </row>
    <row r="332" spans="1:6" ht="12.75">
      <c r="A332" s="7"/>
      <c r="B332" s="24"/>
      <c r="C332" s="7"/>
      <c r="D332" s="7"/>
      <c r="E332" s="7"/>
      <c r="F332" s="7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</sheetData>
  <sheetProtection/>
  <mergeCells count="44">
    <mergeCell ref="U24:V24"/>
    <mergeCell ref="E56:F56"/>
    <mergeCell ref="E54:F54"/>
    <mergeCell ref="E53:F53"/>
    <mergeCell ref="O25:T25"/>
    <mergeCell ref="E52:F52"/>
    <mergeCell ref="H23:H24"/>
    <mergeCell ref="I23:I24"/>
    <mergeCell ref="M23:M24"/>
    <mergeCell ref="N23:N24"/>
    <mergeCell ref="B51:C51"/>
    <mergeCell ref="B49:C49"/>
    <mergeCell ref="B50:C50"/>
    <mergeCell ref="E50:F50"/>
    <mergeCell ref="E49:F49"/>
    <mergeCell ref="E51:F51"/>
    <mergeCell ref="C23:C24"/>
    <mergeCell ref="D23:D24"/>
    <mergeCell ref="C26:C27"/>
    <mergeCell ref="D26:D27"/>
    <mergeCell ref="C20:C21"/>
    <mergeCell ref="D20:D21"/>
    <mergeCell ref="M17:M18"/>
    <mergeCell ref="N17:N18"/>
    <mergeCell ref="C17:C18"/>
    <mergeCell ref="D17:D18"/>
    <mergeCell ref="H20:H21"/>
    <mergeCell ref="I20:I21"/>
    <mergeCell ref="M20:M21"/>
    <mergeCell ref="N20:N21"/>
    <mergeCell ref="A1:N1"/>
    <mergeCell ref="A2:N2"/>
    <mergeCell ref="A3:N3"/>
    <mergeCell ref="H17:H18"/>
    <mergeCell ref="I17:I18"/>
    <mergeCell ref="A15:D15"/>
    <mergeCell ref="F15:I15"/>
    <mergeCell ref="K15:N15"/>
    <mergeCell ref="C58:C59"/>
    <mergeCell ref="D58:D59"/>
    <mergeCell ref="B52:C52"/>
    <mergeCell ref="B54:C54"/>
    <mergeCell ref="B53:C53"/>
    <mergeCell ref="B56:C56"/>
  </mergeCells>
  <printOptions horizontalCentered="1" verticalCentered="1"/>
  <pageMargins left="0.3937007874015748" right="0.3937007874015748" top="0.66" bottom="0.3937007874015748" header="0" footer="0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7">
      <selection activeCell="B45" sqref="B45"/>
    </sheetView>
  </sheetViews>
  <sheetFormatPr defaultColWidth="11.421875" defaultRowHeight="12.75"/>
  <cols>
    <col min="1" max="1" width="25.00390625" style="91" customWidth="1"/>
    <col min="2" max="6" width="10.7109375" style="91" customWidth="1"/>
    <col min="7" max="7" width="11.57421875" style="91" customWidth="1"/>
    <col min="8" max="8" width="12.8515625" style="91" customWidth="1"/>
    <col min="9" max="9" width="11.8515625" style="91" customWidth="1"/>
    <col min="10" max="10" width="18.8515625" style="91" bestFit="1" customWidth="1"/>
    <col min="11" max="11" width="15.421875" style="91" customWidth="1"/>
    <col min="12" max="16384" width="11.421875" style="91" customWidth="1"/>
  </cols>
  <sheetData>
    <row r="1" spans="1:9" ht="12.75">
      <c r="A1" s="10"/>
      <c r="B1" s="11"/>
      <c r="C1" s="11"/>
      <c r="D1" s="11"/>
      <c r="E1" s="11"/>
      <c r="F1" s="11"/>
      <c r="G1" s="11"/>
      <c r="H1" s="11"/>
      <c r="I1" s="12"/>
    </row>
    <row r="2" spans="1:9" s="92" customFormat="1" ht="12.75">
      <c r="A2" s="265" t="str">
        <f>'No. 1'!A1:N1</f>
        <v>KING KONG</v>
      </c>
      <c r="B2" s="266"/>
      <c r="C2" s="266"/>
      <c r="D2" s="266"/>
      <c r="E2" s="266"/>
      <c r="F2" s="266"/>
      <c r="G2" s="266"/>
      <c r="H2" s="266"/>
      <c r="I2" s="267"/>
    </row>
    <row r="3" spans="1:9" s="92" customFormat="1" ht="14.25">
      <c r="A3" s="93"/>
      <c r="B3" s="94"/>
      <c r="C3" s="94"/>
      <c r="D3" s="94"/>
      <c r="E3" s="94"/>
      <c r="F3" s="94"/>
      <c r="G3" s="94"/>
      <c r="H3" s="94"/>
      <c r="I3" s="95"/>
    </row>
    <row r="4" spans="1:9" ht="15.75">
      <c r="A4" s="176" t="s">
        <v>158</v>
      </c>
      <c r="B4" s="14"/>
      <c r="C4" s="14"/>
      <c r="D4" s="14"/>
      <c r="E4" s="14"/>
      <c r="F4" s="14"/>
      <c r="G4" s="14"/>
      <c r="H4" s="14"/>
      <c r="I4" s="21"/>
    </row>
    <row r="5" spans="1:9" ht="13.5" thickBot="1">
      <c r="A5" s="2"/>
      <c r="B5" s="3"/>
      <c r="C5" s="3">
        <v>12</v>
      </c>
      <c r="D5" s="3">
        <v>8</v>
      </c>
      <c r="E5" s="3">
        <v>6</v>
      </c>
      <c r="F5" s="3"/>
      <c r="G5" s="3"/>
      <c r="H5" s="3"/>
      <c r="I5" s="4"/>
    </row>
    <row r="6" spans="1:9" ht="12" customHeight="1" thickBot="1">
      <c r="A6" s="268" t="s">
        <v>4</v>
      </c>
      <c r="B6" s="268" t="s">
        <v>14</v>
      </c>
      <c r="C6" s="271" t="s">
        <v>16</v>
      </c>
      <c r="D6" s="272"/>
      <c r="E6" s="273"/>
      <c r="F6" s="268" t="s">
        <v>15</v>
      </c>
      <c r="G6" s="274" t="s">
        <v>2</v>
      </c>
      <c r="H6" s="275"/>
      <c r="I6" s="276"/>
    </row>
    <row r="7" spans="1:9" ht="12" customHeight="1" thickBot="1">
      <c r="A7" s="269"/>
      <c r="B7" s="270"/>
      <c r="C7" s="29" t="s">
        <v>162</v>
      </c>
      <c r="D7" s="29" t="s">
        <v>123</v>
      </c>
      <c r="E7" s="29" t="s">
        <v>125</v>
      </c>
      <c r="F7" s="269"/>
      <c r="G7" s="29" t="str">
        <f>+C7</f>
        <v>100 grs.</v>
      </c>
      <c r="H7" s="29" t="s">
        <v>123</v>
      </c>
      <c r="I7" s="29" t="s">
        <v>125</v>
      </c>
    </row>
    <row r="8" spans="1:9" ht="12.75" customHeight="1">
      <c r="A8" s="46" t="s">
        <v>75</v>
      </c>
      <c r="B8" s="23"/>
      <c r="C8" s="23"/>
      <c r="D8" s="23"/>
      <c r="E8" s="23"/>
      <c r="F8" s="23"/>
      <c r="G8" s="23"/>
      <c r="H8" s="23"/>
      <c r="I8" s="19"/>
    </row>
    <row r="9" spans="1:9" ht="12.75" customHeight="1">
      <c r="A9" s="158" t="s">
        <v>133</v>
      </c>
      <c r="B9" s="76" t="s">
        <v>38</v>
      </c>
      <c r="C9" s="76">
        <f>+C5*0.105/1</f>
        <v>1.26</v>
      </c>
      <c r="D9" s="76">
        <f>+D5*0.44/1</f>
        <v>3.52</v>
      </c>
      <c r="E9" s="76">
        <f>+E5*0.625/1</f>
        <v>3.75</v>
      </c>
      <c r="F9" s="20">
        <v>35</v>
      </c>
      <c r="G9" s="109">
        <f aca="true" t="shared" si="0" ref="G9:G14">+(F9*C9)</f>
        <v>44.1</v>
      </c>
      <c r="H9" s="109">
        <f aca="true" t="shared" si="1" ref="H9:H14">SUM(F9*D9)</f>
        <v>123.2</v>
      </c>
      <c r="I9" s="109">
        <f aca="true" t="shared" si="2" ref="I9:I15">SUM(F9*E9)</f>
        <v>131.25</v>
      </c>
    </row>
    <row r="10" spans="1:11" ht="12.75" customHeight="1">
      <c r="A10" s="28" t="s">
        <v>134</v>
      </c>
      <c r="B10" s="76" t="s">
        <v>137</v>
      </c>
      <c r="C10" s="76">
        <v>12</v>
      </c>
      <c r="D10" s="76"/>
      <c r="E10" s="76"/>
      <c r="F10" s="286">
        <v>1.5</v>
      </c>
      <c r="G10" s="109">
        <f t="shared" si="0"/>
        <v>18</v>
      </c>
      <c r="H10" s="109">
        <f t="shared" si="1"/>
        <v>0</v>
      </c>
      <c r="I10" s="109">
        <f t="shared" si="2"/>
        <v>0</v>
      </c>
      <c r="K10" s="168"/>
    </row>
    <row r="11" spans="1:12" ht="12.75" customHeight="1">
      <c r="A11" s="28" t="s">
        <v>135</v>
      </c>
      <c r="B11" s="76" t="s">
        <v>137</v>
      </c>
      <c r="C11" s="162"/>
      <c r="D11" s="193">
        <v>8</v>
      </c>
      <c r="E11" s="162"/>
      <c r="F11" s="286">
        <v>2.25</v>
      </c>
      <c r="G11" s="109">
        <f t="shared" si="0"/>
        <v>0</v>
      </c>
      <c r="H11" s="109">
        <f t="shared" si="1"/>
        <v>18</v>
      </c>
      <c r="I11" s="109">
        <f t="shared" si="2"/>
        <v>0</v>
      </c>
      <c r="L11" s="98"/>
    </row>
    <row r="12" spans="1:9" ht="12.75" customHeight="1">
      <c r="A12" s="18" t="s">
        <v>136</v>
      </c>
      <c r="B12" s="76" t="s">
        <v>137</v>
      </c>
      <c r="C12" s="76"/>
      <c r="D12" s="76"/>
      <c r="E12" s="76">
        <v>6</v>
      </c>
      <c r="F12" s="286">
        <v>3.5</v>
      </c>
      <c r="G12" s="109">
        <f t="shared" si="0"/>
        <v>0</v>
      </c>
      <c r="H12" s="109">
        <f t="shared" si="1"/>
        <v>0</v>
      </c>
      <c r="I12" s="109">
        <f t="shared" si="2"/>
        <v>21</v>
      </c>
    </row>
    <row r="13" spans="1:11" ht="12.75" customHeight="1">
      <c r="A13" s="18" t="s">
        <v>54</v>
      </c>
      <c r="B13" s="76" t="s">
        <v>137</v>
      </c>
      <c r="C13" s="76">
        <v>1</v>
      </c>
      <c r="D13" s="76"/>
      <c r="E13" s="76"/>
      <c r="F13" s="20">
        <v>4.025</v>
      </c>
      <c r="G13" s="109">
        <f t="shared" si="0"/>
        <v>4.025</v>
      </c>
      <c r="H13" s="109">
        <f t="shared" si="1"/>
        <v>0</v>
      </c>
      <c r="I13" s="109">
        <f t="shared" si="2"/>
        <v>0</v>
      </c>
      <c r="K13" s="161"/>
    </row>
    <row r="14" spans="1:10" ht="12.75" customHeight="1">
      <c r="A14" s="18" t="s">
        <v>54</v>
      </c>
      <c r="B14" s="76" t="s">
        <v>137</v>
      </c>
      <c r="C14" s="76"/>
      <c r="D14" s="76">
        <v>1</v>
      </c>
      <c r="E14" s="76"/>
      <c r="F14" s="20">
        <v>4.3</v>
      </c>
      <c r="G14" s="109">
        <f t="shared" si="0"/>
        <v>0</v>
      </c>
      <c r="H14" s="109">
        <f t="shared" si="1"/>
        <v>4.3</v>
      </c>
      <c r="I14" s="109">
        <f t="shared" si="2"/>
        <v>0</v>
      </c>
      <c r="J14" s="115"/>
    </row>
    <row r="15" spans="1:11" ht="12.75" customHeight="1" thickBot="1">
      <c r="A15" s="18" t="s">
        <v>54</v>
      </c>
      <c r="B15" s="76" t="s">
        <v>137</v>
      </c>
      <c r="C15" s="76"/>
      <c r="D15" s="76"/>
      <c r="E15" s="76">
        <v>1</v>
      </c>
      <c r="F15" s="20">
        <v>5.75</v>
      </c>
      <c r="G15" s="114">
        <f>+(F15*C15)</f>
        <v>0</v>
      </c>
      <c r="H15" s="114">
        <f>SUM(F15*D15)</f>
        <v>0</v>
      </c>
      <c r="I15" s="114">
        <f t="shared" si="2"/>
        <v>5.75</v>
      </c>
      <c r="J15" s="159"/>
      <c r="K15" s="160"/>
    </row>
    <row r="16" spans="1:10" ht="12.75" customHeight="1">
      <c r="A16" s="18"/>
      <c r="B16" s="76"/>
      <c r="C16" s="76"/>
      <c r="D16" s="76"/>
      <c r="E16" s="76"/>
      <c r="F16" s="20"/>
      <c r="G16" s="99"/>
      <c r="H16" s="99"/>
      <c r="I16" s="99"/>
      <c r="J16" s="98"/>
    </row>
    <row r="17" spans="1:9" ht="12.75" customHeight="1">
      <c r="A17" s="71" t="s">
        <v>6</v>
      </c>
      <c r="B17" s="6"/>
      <c r="C17" s="6"/>
      <c r="D17" s="6"/>
      <c r="E17" s="6"/>
      <c r="F17" s="6"/>
      <c r="G17" s="287">
        <f>SUM(G9:G16)</f>
        <v>66.125</v>
      </c>
      <c r="H17" s="287">
        <f>SUM(H9:H16)</f>
        <v>145.5</v>
      </c>
      <c r="I17" s="287">
        <f>SUM(I9:I16)</f>
        <v>158</v>
      </c>
    </row>
    <row r="18" spans="1:9" ht="12.75" customHeight="1">
      <c r="A18" s="71"/>
      <c r="B18" s="5"/>
      <c r="C18" s="5"/>
      <c r="D18" s="5"/>
      <c r="E18" s="5"/>
      <c r="F18" s="5"/>
      <c r="G18" s="100"/>
      <c r="H18" s="100"/>
      <c r="I18" s="100"/>
    </row>
    <row r="19" spans="1:11" ht="12.75" customHeight="1">
      <c r="A19" s="30" t="s">
        <v>76</v>
      </c>
      <c r="B19" s="101" t="s">
        <v>11</v>
      </c>
      <c r="C19" s="194">
        <f>'No. 1'!B20/'No. 1'!B21</f>
        <v>0.5</v>
      </c>
      <c r="D19" s="194">
        <f>'No. 1'!G20/'No. 1'!G21</f>
        <v>0.4</v>
      </c>
      <c r="E19" s="194">
        <f>'No. 1'!L20/'No. 1'!L21</f>
        <v>0.2</v>
      </c>
      <c r="F19" s="20">
        <f>'No. 1'!B26/'No. 1'!B27</f>
        <v>14.25</v>
      </c>
      <c r="G19" s="108">
        <f>+(F19*C19)</f>
        <v>7.125</v>
      </c>
      <c r="H19" s="110">
        <f>SUM(F19*D19)</f>
        <v>5.7</v>
      </c>
      <c r="I19" s="111">
        <f>SUM(F19*E19)</f>
        <v>2.85</v>
      </c>
      <c r="J19" s="163"/>
      <c r="K19" s="168"/>
    </row>
    <row r="20" spans="1:11" ht="12.75" customHeight="1">
      <c r="A20" s="30"/>
      <c r="B20" s="101"/>
      <c r="C20" s="194"/>
      <c r="D20" s="194"/>
      <c r="E20" s="194"/>
      <c r="F20" s="20"/>
      <c r="G20" s="112"/>
      <c r="H20" s="113"/>
      <c r="I20" s="112"/>
      <c r="J20" s="168"/>
      <c r="K20" s="169"/>
    </row>
    <row r="21" spans="1:11" ht="12.75" customHeight="1">
      <c r="A21" s="30" t="s">
        <v>77</v>
      </c>
      <c r="B21" s="101"/>
      <c r="C21" s="194"/>
      <c r="D21" s="194"/>
      <c r="E21" s="194"/>
      <c r="F21" s="20"/>
      <c r="G21" s="112"/>
      <c r="H21" s="113"/>
      <c r="I21" s="112"/>
      <c r="K21" s="117"/>
    </row>
    <row r="22" spans="1:11" ht="12.75" customHeight="1">
      <c r="A22" s="30" t="s">
        <v>39</v>
      </c>
      <c r="B22" s="101" t="s">
        <v>11</v>
      </c>
      <c r="C22" s="194">
        <f>'No. 1'!B20/'No. 1'!B21</f>
        <v>0.5</v>
      </c>
      <c r="D22" s="194">
        <f>'No. 1'!G20/'No. 1'!G21</f>
        <v>0.4</v>
      </c>
      <c r="E22" s="194">
        <f>'No. 1'!L20/'No. 1'!L21</f>
        <v>0.2</v>
      </c>
      <c r="F22" s="20">
        <f>'No. 1'!B31/'No. 1'!D31</f>
        <v>10.1</v>
      </c>
      <c r="G22" s="109">
        <f>+(F22*C22)</f>
        <v>5.05</v>
      </c>
      <c r="H22" s="110">
        <f>SUM(F22*D22)</f>
        <v>4.04</v>
      </c>
      <c r="I22" s="109">
        <f>SUM(F22*E22)</f>
        <v>2.02</v>
      </c>
      <c r="J22" s="166"/>
      <c r="K22" s="163"/>
    </row>
    <row r="23" spans="1:11" ht="12.75" customHeight="1">
      <c r="A23" s="18"/>
      <c r="B23" s="6"/>
      <c r="C23" s="6"/>
      <c r="D23" s="6"/>
      <c r="E23" s="6"/>
      <c r="F23" s="6"/>
      <c r="G23" s="97"/>
      <c r="H23" s="97"/>
      <c r="I23" s="97"/>
      <c r="J23" s="171"/>
      <c r="K23" s="168"/>
    </row>
    <row r="24" spans="1:10" ht="12.75" customHeight="1" thickBot="1">
      <c r="A24" s="30" t="s">
        <v>78</v>
      </c>
      <c r="B24" s="101"/>
      <c r="C24" s="102">
        <v>12</v>
      </c>
      <c r="D24" s="102">
        <v>8</v>
      </c>
      <c r="E24" s="102">
        <v>6</v>
      </c>
      <c r="F24" s="20"/>
      <c r="G24" s="109">
        <f>0.2*C24</f>
        <v>2.4000000000000004</v>
      </c>
      <c r="H24" s="110">
        <f>0.43*D24</f>
        <v>3.44</v>
      </c>
      <c r="I24" s="109">
        <f>0.5*E24</f>
        <v>3</v>
      </c>
      <c r="J24" s="170"/>
    </row>
    <row r="25" spans="1:11" ht="12.75" customHeight="1">
      <c r="A25" s="262" t="s">
        <v>139</v>
      </c>
      <c r="B25" s="263"/>
      <c r="C25" s="263"/>
      <c r="D25" s="263"/>
      <c r="E25" s="263"/>
      <c r="F25" s="264"/>
      <c r="G25" s="288">
        <f>SUM(G17:G24)</f>
        <v>80.7</v>
      </c>
      <c r="H25" s="288">
        <f>SUM(H17:H24)</f>
        <v>158.67999999999998</v>
      </c>
      <c r="I25" s="288">
        <f>SUM(I17:I24)</f>
        <v>165.87</v>
      </c>
      <c r="J25" s="165"/>
      <c r="K25" s="164"/>
    </row>
    <row r="26" spans="1:11" ht="12.75" customHeight="1">
      <c r="A26" s="18"/>
      <c r="B26" s="6"/>
      <c r="C26" s="6"/>
      <c r="D26" s="6"/>
      <c r="E26" s="6"/>
      <c r="F26" s="6"/>
      <c r="G26" s="97"/>
      <c r="H26" s="97"/>
      <c r="I26" s="97"/>
      <c r="J26" s="116"/>
      <c r="K26" s="116"/>
    </row>
    <row r="27" spans="1:11" ht="12.75" customHeight="1">
      <c r="A27" s="46" t="s">
        <v>142</v>
      </c>
      <c r="B27" s="6"/>
      <c r="C27" s="6"/>
      <c r="D27" s="6"/>
      <c r="E27" s="6"/>
      <c r="F27" s="6"/>
      <c r="G27" s="97"/>
      <c r="H27" s="157"/>
      <c r="I27" s="157"/>
      <c r="J27" s="116"/>
      <c r="K27" s="116"/>
    </row>
    <row r="28" spans="1:11" ht="12.75" customHeight="1">
      <c r="A28" s="18" t="s">
        <v>143</v>
      </c>
      <c r="B28" s="6"/>
      <c r="C28" s="20">
        <f>G40</f>
        <v>161.4</v>
      </c>
      <c r="D28" s="20">
        <f>H40</f>
        <v>317.35999999999996</v>
      </c>
      <c r="E28" s="20">
        <f>I40</f>
        <v>331.74</v>
      </c>
      <c r="F28" s="6">
        <v>0.1</v>
      </c>
      <c r="G28" s="111">
        <f>C28*F28</f>
        <v>16.14</v>
      </c>
      <c r="H28" s="110">
        <f>D28*F28</f>
        <v>31.735999999999997</v>
      </c>
      <c r="I28" s="195">
        <f>E28*F28</f>
        <v>33.174</v>
      </c>
      <c r="J28" s="116"/>
      <c r="K28" s="164"/>
    </row>
    <row r="29" spans="1:11" ht="12.75" customHeight="1">
      <c r="A29" s="28" t="s">
        <v>138</v>
      </c>
      <c r="B29" s="6"/>
      <c r="C29" s="102">
        <v>12</v>
      </c>
      <c r="D29" s="102">
        <v>8</v>
      </c>
      <c r="E29" s="102">
        <v>6</v>
      </c>
      <c r="F29" s="6"/>
      <c r="G29" s="111">
        <f>0.15*C29</f>
        <v>1.7999999999999998</v>
      </c>
      <c r="H29" s="195">
        <f>0.21*D29</f>
        <v>1.68</v>
      </c>
      <c r="I29" s="195">
        <f>0.25*E29</f>
        <v>1.5</v>
      </c>
      <c r="J29" s="116"/>
      <c r="K29" s="164"/>
    </row>
    <row r="30" spans="1:11" ht="12.75" customHeight="1">
      <c r="A30" s="158" t="s">
        <v>141</v>
      </c>
      <c r="B30" s="6"/>
      <c r="C30" s="196"/>
      <c r="D30" s="196"/>
      <c r="E30" s="196"/>
      <c r="F30" s="6"/>
      <c r="G30" s="111">
        <v>1.36</v>
      </c>
      <c r="H30" s="110">
        <v>1.904</v>
      </c>
      <c r="I30" s="110">
        <v>2.456</v>
      </c>
      <c r="J30" s="116"/>
      <c r="K30" s="164"/>
    </row>
    <row r="31" spans="1:10" ht="12.75" customHeight="1" thickBot="1">
      <c r="A31" s="18"/>
      <c r="B31" s="6"/>
      <c r="C31" s="6"/>
      <c r="D31" s="6"/>
      <c r="E31" s="6"/>
      <c r="F31" s="6"/>
      <c r="G31" s="97"/>
      <c r="H31" s="100"/>
      <c r="I31" s="100"/>
      <c r="J31" s="118"/>
    </row>
    <row r="32" spans="1:11" ht="12.75" customHeight="1" thickBot="1">
      <c r="A32" s="262" t="s">
        <v>144</v>
      </c>
      <c r="B32" s="263"/>
      <c r="C32" s="263"/>
      <c r="D32" s="263"/>
      <c r="E32" s="263"/>
      <c r="F32" s="264"/>
      <c r="G32" s="234">
        <f>SUM(G25:G31)</f>
        <v>100</v>
      </c>
      <c r="H32" s="198">
        <f>SUM(H25:H31)</f>
        <v>193.99999999999997</v>
      </c>
      <c r="I32" s="234">
        <f>SUM(I25:I31)</f>
        <v>203</v>
      </c>
      <c r="J32" s="117"/>
      <c r="K32" s="165"/>
    </row>
    <row r="33" spans="1:10" ht="12.75" customHeight="1" thickTop="1">
      <c r="A33" s="18"/>
      <c r="B33" s="6"/>
      <c r="C33" s="6"/>
      <c r="D33" s="6"/>
      <c r="E33" s="6"/>
      <c r="F33" s="6"/>
      <c r="G33" s="5"/>
      <c r="H33" s="5"/>
      <c r="I33" s="19"/>
      <c r="J33" s="167"/>
    </row>
    <row r="34" spans="1:9" ht="12.75" customHeight="1">
      <c r="A34" s="28"/>
      <c r="B34" s="6"/>
      <c r="C34" s="6"/>
      <c r="D34" s="6"/>
      <c r="E34" s="6"/>
      <c r="F34" s="6"/>
      <c r="G34" s="6"/>
      <c r="H34" s="6"/>
      <c r="I34" s="20"/>
    </row>
    <row r="35" spans="1:11" ht="12.75" customHeight="1">
      <c r="A35" s="103"/>
      <c r="B35" s="9"/>
      <c r="C35" s="9"/>
      <c r="D35" s="9"/>
      <c r="E35" s="9"/>
      <c r="F35" s="9"/>
      <c r="G35" s="9"/>
      <c r="H35" s="9"/>
      <c r="I35" s="104"/>
      <c r="J35" s="116"/>
      <c r="K35" s="91">
        <v>59.2</v>
      </c>
    </row>
    <row r="36" spans="1:11" ht="12.75" customHeight="1">
      <c r="A36" s="103"/>
      <c r="B36" s="9"/>
      <c r="C36" s="9"/>
      <c r="D36" s="9"/>
      <c r="E36" s="9"/>
      <c r="F36" s="9"/>
      <c r="G36" s="9"/>
      <c r="H36" s="9"/>
      <c r="I36" s="104"/>
      <c r="J36" s="123"/>
      <c r="K36" s="91">
        <v>59</v>
      </c>
    </row>
    <row r="37" spans="1:11" ht="12.75" customHeight="1">
      <c r="A37" s="8" t="s">
        <v>40</v>
      </c>
      <c r="B37" s="1"/>
      <c r="C37" s="120"/>
      <c r="D37" s="238" t="s">
        <v>80</v>
      </c>
      <c r="E37" s="238"/>
      <c r="F37" s="238"/>
      <c r="G37" s="119">
        <f>G25</f>
        <v>80.7</v>
      </c>
      <c r="H37" s="119">
        <f>H25</f>
        <v>158.67999999999998</v>
      </c>
      <c r="I37" s="119">
        <f>I25</f>
        <v>165.87</v>
      </c>
      <c r="K37" s="122"/>
    </row>
    <row r="38" spans="1:11" ht="12.75" customHeight="1">
      <c r="A38" s="103"/>
      <c r="B38" s="9"/>
      <c r="C38" s="9"/>
      <c r="D38" s="238" t="s">
        <v>79</v>
      </c>
      <c r="E38" s="238"/>
      <c r="F38" s="238"/>
      <c r="G38" s="105">
        <v>0.5</v>
      </c>
      <c r="H38" s="105">
        <v>0.5</v>
      </c>
      <c r="I38" s="105">
        <v>0.5</v>
      </c>
      <c r="K38" s="121"/>
    </row>
    <row r="39" spans="1:9" ht="12.75" customHeight="1">
      <c r="A39" s="103"/>
      <c r="B39" s="9"/>
      <c r="C39" s="9"/>
      <c r="D39" s="9" t="s">
        <v>163</v>
      </c>
      <c r="E39" s="119">
        <f>G37*100/50</f>
        <v>161.4</v>
      </c>
      <c r="F39" s="9"/>
      <c r="G39" s="9"/>
      <c r="H39" s="9"/>
      <c r="I39" s="104"/>
    </row>
    <row r="40" spans="1:9" ht="12.75" customHeight="1">
      <c r="A40" s="103"/>
      <c r="B40" s="9"/>
      <c r="C40" s="9"/>
      <c r="D40" s="9" t="s">
        <v>41</v>
      </c>
      <c r="E40" s="9"/>
      <c r="F40" s="129" t="s">
        <v>81</v>
      </c>
      <c r="G40" s="197">
        <f>(G37*100)/50</f>
        <v>161.4</v>
      </c>
      <c r="H40" s="197">
        <f>(H37*100)/50</f>
        <v>317.35999999999996</v>
      </c>
      <c r="I40" s="197">
        <f>(I37*100)/50</f>
        <v>331.74</v>
      </c>
    </row>
    <row r="41" spans="1:9" ht="12.75" customHeight="1">
      <c r="A41" s="103"/>
      <c r="B41" s="9"/>
      <c r="C41" s="9"/>
      <c r="D41" s="9"/>
      <c r="E41" s="9"/>
      <c r="F41" s="9"/>
      <c r="G41" s="9"/>
      <c r="H41" s="9"/>
      <c r="I41" s="104"/>
    </row>
    <row r="42" spans="1:9" ht="12.75" customHeight="1">
      <c r="A42" s="177" t="s">
        <v>145</v>
      </c>
      <c r="B42" s="1"/>
      <c r="C42" s="1"/>
      <c r="D42" s="1"/>
      <c r="E42" s="9"/>
      <c r="F42" s="9"/>
      <c r="G42" s="9"/>
      <c r="H42" s="9"/>
      <c r="I42" s="104"/>
    </row>
    <row r="43" spans="2:9" ht="12.75" customHeight="1">
      <c r="B43" s="91">
        <v>100</v>
      </c>
      <c r="E43" s="9"/>
      <c r="F43" s="9"/>
      <c r="G43" s="9"/>
      <c r="H43" s="9"/>
      <c r="I43" s="104"/>
    </row>
    <row r="44" spans="1:9" ht="12.75" customHeight="1">
      <c r="A44" s="48" t="s">
        <v>24</v>
      </c>
      <c r="B44" s="35" t="s">
        <v>25</v>
      </c>
      <c r="C44" s="35" t="s">
        <v>83</v>
      </c>
      <c r="D44" s="35" t="s">
        <v>82</v>
      </c>
      <c r="E44" s="9"/>
      <c r="F44" s="9" t="s">
        <v>156</v>
      </c>
      <c r="G44" s="127"/>
      <c r="H44" s="127"/>
      <c r="I44" s="128"/>
    </row>
    <row r="45" spans="1:9" ht="12.75" customHeight="1">
      <c r="A45" s="59" t="s">
        <v>93</v>
      </c>
      <c r="B45" s="106">
        <f>1*G40</f>
        <v>161.4</v>
      </c>
      <c r="C45" s="125">
        <f>1*G32</f>
        <v>100</v>
      </c>
      <c r="D45" s="130">
        <f>B45-C45</f>
        <v>61.400000000000006</v>
      </c>
      <c r="F45" s="132">
        <f>D45/B45</f>
        <v>0.3804213135068154</v>
      </c>
      <c r="G45" s="1" t="s">
        <v>159</v>
      </c>
      <c r="H45" s="9"/>
      <c r="I45" s="9"/>
    </row>
    <row r="46" spans="1:9" ht="12.75" customHeight="1">
      <c r="A46" s="59" t="s">
        <v>94</v>
      </c>
      <c r="B46" s="106">
        <f>1*H40</f>
        <v>317.35999999999996</v>
      </c>
      <c r="C46" s="125">
        <f>1*H32</f>
        <v>193.99999999999997</v>
      </c>
      <c r="D46" s="130">
        <f>B46-C46</f>
        <v>123.35999999999999</v>
      </c>
      <c r="F46" s="132">
        <f>D46/B46</f>
        <v>0.38870683135870937</v>
      </c>
      <c r="G46" s="9"/>
      <c r="H46" s="126"/>
      <c r="I46" s="126"/>
    </row>
    <row r="47" spans="1:9" ht="12.75" customHeight="1">
      <c r="A47" s="59" t="s">
        <v>95</v>
      </c>
      <c r="B47" s="107">
        <f>1*I40</f>
        <v>331.74</v>
      </c>
      <c r="C47" s="124">
        <f>1*I32</f>
        <v>203</v>
      </c>
      <c r="D47" s="130">
        <f>B47-C47</f>
        <v>128.74</v>
      </c>
      <c r="F47" s="132">
        <f>D47/B47</f>
        <v>0.3880749984927956</v>
      </c>
      <c r="G47" s="9"/>
      <c r="H47" s="9"/>
      <c r="I47" s="104"/>
    </row>
    <row r="48" spans="1:9" ht="12.75" customHeight="1">
      <c r="A48" s="103"/>
      <c r="B48" s="9"/>
      <c r="C48" s="9"/>
      <c r="D48" s="9"/>
      <c r="E48" s="131"/>
      <c r="F48" s="9"/>
      <c r="G48" s="9"/>
      <c r="H48" s="9"/>
      <c r="I48" s="104"/>
    </row>
    <row r="49" spans="1:9" ht="12.75" customHeight="1">
      <c r="A49" s="103"/>
      <c r="B49" s="9"/>
      <c r="C49" s="9"/>
      <c r="D49" s="9"/>
      <c r="E49" s="9"/>
      <c r="F49" s="9"/>
      <c r="G49" s="9"/>
      <c r="H49" s="9"/>
      <c r="I49" s="104"/>
    </row>
    <row r="50" spans="1:9" ht="12.75" customHeight="1">
      <c r="A50" s="103"/>
      <c r="B50" s="9"/>
      <c r="C50" s="9"/>
      <c r="D50" s="9"/>
      <c r="E50" s="9"/>
      <c r="F50" s="9"/>
      <c r="G50" s="9"/>
      <c r="H50" s="9"/>
      <c r="I50" s="104"/>
    </row>
    <row r="51" spans="1:9" ht="12.75" customHeight="1">
      <c r="A51" s="103"/>
      <c r="B51" s="9"/>
      <c r="C51" s="9"/>
      <c r="D51" s="9"/>
      <c r="E51" s="9"/>
      <c r="F51" s="9"/>
      <c r="G51" s="9"/>
      <c r="H51" s="9"/>
      <c r="I51" s="104"/>
    </row>
    <row r="52" spans="1:9" ht="12.75" customHeight="1">
      <c r="A52" s="103"/>
      <c r="B52" s="9"/>
      <c r="C52" s="9"/>
      <c r="D52" s="9"/>
      <c r="E52" s="9"/>
      <c r="F52" s="9"/>
      <c r="G52" s="9"/>
      <c r="H52" s="9"/>
      <c r="I52" s="104"/>
    </row>
    <row r="53" spans="1:9" ht="12.75" customHeight="1">
      <c r="A53" s="103"/>
      <c r="B53" s="9"/>
      <c r="C53" s="9"/>
      <c r="D53" s="9"/>
      <c r="E53" s="9"/>
      <c r="F53" s="9"/>
      <c r="G53" s="9"/>
      <c r="H53" s="9"/>
      <c r="I53" s="104"/>
    </row>
    <row r="54" spans="1:9" ht="12.75" customHeight="1">
      <c r="A54" s="103"/>
      <c r="B54" s="9"/>
      <c r="C54" s="9"/>
      <c r="D54" s="9"/>
      <c r="E54" s="9"/>
      <c r="F54" s="9"/>
      <c r="G54" s="9"/>
      <c r="H54" s="9"/>
      <c r="I54" s="104"/>
    </row>
    <row r="55" spans="1:9" ht="12.75" customHeight="1">
      <c r="A55" s="103"/>
      <c r="B55" s="9"/>
      <c r="C55" s="9"/>
      <c r="D55" s="9"/>
      <c r="E55" s="9"/>
      <c r="F55" s="9"/>
      <c r="G55" s="9"/>
      <c r="H55" s="9"/>
      <c r="I55" s="104"/>
    </row>
    <row r="56" spans="1:9" ht="12.75" customHeight="1">
      <c r="A56" s="103"/>
      <c r="B56" s="9"/>
      <c r="C56" s="9"/>
      <c r="D56" s="9"/>
      <c r="E56" s="9"/>
      <c r="F56" s="9"/>
      <c r="G56" s="9"/>
      <c r="H56" s="9"/>
      <c r="I56" s="104"/>
    </row>
    <row r="57" spans="1:9" ht="12.75" customHeight="1">
      <c r="A57" s="103"/>
      <c r="B57" s="9"/>
      <c r="C57" s="9"/>
      <c r="D57" s="9"/>
      <c r="E57" s="9"/>
      <c r="F57" s="9"/>
      <c r="G57" s="9"/>
      <c r="H57" s="9"/>
      <c r="I57" s="104"/>
    </row>
    <row r="58" spans="1:9" ht="12.75" customHeight="1">
      <c r="A58" s="103"/>
      <c r="B58" s="9"/>
      <c r="C58" s="9"/>
      <c r="D58" s="9"/>
      <c r="E58" s="9"/>
      <c r="F58" s="9"/>
      <c r="G58" s="9"/>
      <c r="H58" s="9"/>
      <c r="I58" s="104"/>
    </row>
    <row r="59" spans="1:9" ht="12.75" customHeight="1">
      <c r="A59" s="103"/>
      <c r="B59" s="9"/>
      <c r="C59" s="9"/>
      <c r="D59" s="9"/>
      <c r="E59" s="9"/>
      <c r="F59" s="9"/>
      <c r="G59" s="9"/>
      <c r="H59" s="9"/>
      <c r="I59" s="104"/>
    </row>
    <row r="60" spans="1:9" ht="12.75" customHeight="1">
      <c r="A60" s="103"/>
      <c r="B60" s="9"/>
      <c r="C60" s="9"/>
      <c r="D60" s="9"/>
      <c r="E60" s="9"/>
      <c r="F60" s="9"/>
      <c r="G60" s="9"/>
      <c r="H60" s="9"/>
      <c r="I60" s="104"/>
    </row>
    <row r="61" spans="1:9" ht="12.75" customHeight="1">
      <c r="A61" s="103"/>
      <c r="B61" s="9"/>
      <c r="C61" s="9"/>
      <c r="D61" s="9"/>
      <c r="E61" s="9"/>
      <c r="F61" s="9"/>
      <c r="G61" s="9"/>
      <c r="H61" s="9"/>
      <c r="I61" s="104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</sheetData>
  <sheetProtection/>
  <mergeCells count="10">
    <mergeCell ref="D38:F38"/>
    <mergeCell ref="D37:F37"/>
    <mergeCell ref="A32:F32"/>
    <mergeCell ref="A2:I2"/>
    <mergeCell ref="A6:A7"/>
    <mergeCell ref="B6:B7"/>
    <mergeCell ref="F6:F7"/>
    <mergeCell ref="A25:F25"/>
    <mergeCell ref="C6:E6"/>
    <mergeCell ref="G6:I6"/>
  </mergeCells>
  <printOptions horizontalCentered="1"/>
  <pageMargins left="0.3937007874015748" right="0.35433070866141736" top="0.7874015748031497" bottom="0.3937007874015748" header="0" footer="0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3">
      <selection activeCell="D23" sqref="D23"/>
    </sheetView>
  </sheetViews>
  <sheetFormatPr defaultColWidth="11.421875" defaultRowHeight="12.75"/>
  <cols>
    <col min="1" max="1" width="24.28125" style="0" customWidth="1"/>
    <col min="2" max="2" width="11.28125" style="0" customWidth="1"/>
    <col min="3" max="3" width="15.8515625" style="0" customWidth="1"/>
    <col min="4" max="4" width="15.57421875" style="0" customWidth="1"/>
    <col min="5" max="5" width="12.7109375" style="0" customWidth="1"/>
    <col min="6" max="6" width="14.8515625" style="0" customWidth="1"/>
    <col min="7" max="7" width="9.421875" style="0" customWidth="1"/>
    <col min="8" max="8" width="13.00390625" style="0" customWidth="1"/>
    <col min="9" max="9" width="12.28125" style="0" customWidth="1"/>
    <col min="10" max="10" width="13.57421875" style="0" customWidth="1"/>
    <col min="11" max="11" width="14.140625" style="0" bestFit="1" customWidth="1"/>
    <col min="12" max="12" width="11.7109375" style="0" bestFit="1" customWidth="1"/>
    <col min="13" max="13" width="12.7109375" style="0" bestFit="1" customWidth="1"/>
    <col min="14" max="14" width="13.140625" style="0" customWidth="1"/>
  </cols>
  <sheetData>
    <row r="1" ht="15.75">
      <c r="A1" s="56" t="s">
        <v>146</v>
      </c>
    </row>
    <row r="2" ht="12.75">
      <c r="A2" s="48"/>
    </row>
    <row r="3" ht="12.75">
      <c r="A3" s="48" t="s">
        <v>26</v>
      </c>
    </row>
    <row r="4" spans="1:4" ht="12.75">
      <c r="A4" s="48" t="s">
        <v>24</v>
      </c>
      <c r="B4" s="48" t="s">
        <v>27</v>
      </c>
      <c r="C4" s="35" t="s">
        <v>22</v>
      </c>
      <c r="D4" s="35" t="s">
        <v>28</v>
      </c>
    </row>
    <row r="5" spans="1:5" ht="12.75">
      <c r="A5" s="59" t="s">
        <v>164</v>
      </c>
      <c r="B5" s="235">
        <f>1*'No. 2'!D45</f>
        <v>61.400000000000006</v>
      </c>
      <c r="C5" s="44" t="s">
        <v>22</v>
      </c>
      <c r="D5" s="199">
        <f>'No. 1'!B20/'No. 1'!B21</f>
        <v>0.5</v>
      </c>
      <c r="E5" s="72">
        <f>B5/D5</f>
        <v>122.80000000000001</v>
      </c>
    </row>
    <row r="6" spans="1:6" ht="12.75">
      <c r="A6" s="59" t="s">
        <v>148</v>
      </c>
      <c r="B6" s="133">
        <f>1*'No. 2'!D46</f>
        <v>123.35999999999999</v>
      </c>
      <c r="C6" s="44" t="s">
        <v>22</v>
      </c>
      <c r="D6" s="199">
        <f>'No. 1'!G20/'No. 1'!G21</f>
        <v>0.4</v>
      </c>
      <c r="E6" s="72">
        <f>B6/D6</f>
        <v>308.3999999999999</v>
      </c>
      <c r="F6" s="48"/>
    </row>
    <row r="7" spans="1:6" ht="12.75">
      <c r="A7" s="59" t="s">
        <v>149</v>
      </c>
      <c r="B7" s="235">
        <f>1*'No. 2'!D47</f>
        <v>128.74</v>
      </c>
      <c r="C7" s="44" t="s">
        <v>22</v>
      </c>
      <c r="D7" s="199">
        <f>'No. 1'!L20/'No. 1'!L21</f>
        <v>0.2</v>
      </c>
      <c r="E7" s="72">
        <f>B7/D7</f>
        <v>643.7</v>
      </c>
      <c r="F7" s="48" t="s">
        <v>29</v>
      </c>
    </row>
    <row r="9" ht="12.75">
      <c r="A9" s="48" t="s">
        <v>30</v>
      </c>
    </row>
    <row r="10" spans="1:4" ht="12.75">
      <c r="A10" s="48" t="s">
        <v>24</v>
      </c>
      <c r="B10" s="48" t="s">
        <v>27</v>
      </c>
      <c r="C10" s="35" t="s">
        <v>22</v>
      </c>
      <c r="D10" s="35" t="s">
        <v>31</v>
      </c>
    </row>
    <row r="11" spans="1:5" ht="12.75">
      <c r="A11" s="59" t="s">
        <v>164</v>
      </c>
      <c r="B11" s="135">
        <f>1*B5</f>
        <v>61.400000000000006</v>
      </c>
      <c r="C11" s="44" t="s">
        <v>22</v>
      </c>
      <c r="D11" s="200">
        <f>'No. 1'!B23/'No. 1'!B24</f>
        <v>0.0625</v>
      </c>
      <c r="E11" s="72">
        <f>B11/D11</f>
        <v>982.4000000000001</v>
      </c>
    </row>
    <row r="12" spans="1:6" ht="12.75">
      <c r="A12" s="59" t="s">
        <v>148</v>
      </c>
      <c r="B12" s="134">
        <f>1*B6</f>
        <v>123.35999999999999</v>
      </c>
      <c r="C12" s="44" t="s">
        <v>22</v>
      </c>
      <c r="D12" s="200">
        <f>'No. 1'!G23/'No. 1'!G24</f>
        <v>0.05</v>
      </c>
      <c r="E12" s="72">
        <f>B12/D12</f>
        <v>2467.1999999999994</v>
      </c>
      <c r="F12" s="48"/>
    </row>
    <row r="13" spans="1:6" ht="12.75">
      <c r="A13" s="59" t="s">
        <v>149</v>
      </c>
      <c r="B13" s="135">
        <f>1*B7</f>
        <v>128.74</v>
      </c>
      <c r="C13" s="44" t="s">
        <v>22</v>
      </c>
      <c r="D13" s="200">
        <f>'No. 1'!L23/'No. 1'!L24</f>
        <v>0.025</v>
      </c>
      <c r="E13" s="72">
        <f>B13/D13</f>
        <v>5149.6</v>
      </c>
      <c r="F13" s="48" t="s">
        <v>29</v>
      </c>
    </row>
    <row r="15" ht="12.75">
      <c r="A15" s="48" t="s">
        <v>32</v>
      </c>
    </row>
    <row r="16" spans="1:4" ht="12.75">
      <c r="A16" s="48" t="s">
        <v>24</v>
      </c>
      <c r="B16" s="48" t="s">
        <v>27</v>
      </c>
      <c r="C16" s="35" t="s">
        <v>33</v>
      </c>
      <c r="D16" s="35" t="s">
        <v>1</v>
      </c>
    </row>
    <row r="17" spans="1:5" ht="12.75">
      <c r="A17" s="59" t="s">
        <v>164</v>
      </c>
      <c r="B17" s="135">
        <f>1*B5</f>
        <v>61.400000000000006</v>
      </c>
      <c r="C17" s="44" t="s">
        <v>33</v>
      </c>
      <c r="D17" s="49">
        <f>'No. 1'!D17</f>
        <v>68000</v>
      </c>
      <c r="E17" s="50">
        <f>B17*D17</f>
        <v>4175200.0000000005</v>
      </c>
    </row>
    <row r="18" spans="1:6" ht="12.75">
      <c r="A18" s="59" t="s">
        <v>148</v>
      </c>
      <c r="B18" s="134">
        <f>1*B6</f>
        <v>123.35999999999999</v>
      </c>
      <c r="C18" s="44" t="s">
        <v>33</v>
      </c>
      <c r="D18" s="49">
        <f>'No. 1'!I17</f>
        <v>85000</v>
      </c>
      <c r="E18" s="50">
        <f>B18*D18</f>
        <v>10485599.999999998</v>
      </c>
      <c r="F18" s="48"/>
    </row>
    <row r="19" spans="1:6" ht="12.75">
      <c r="A19" s="59" t="s">
        <v>149</v>
      </c>
      <c r="B19" s="135">
        <f>1*B7</f>
        <v>128.74</v>
      </c>
      <c r="C19" s="44" t="s">
        <v>33</v>
      </c>
      <c r="D19" s="49">
        <f>'No. 1'!N17</f>
        <v>170000</v>
      </c>
      <c r="E19" s="50">
        <f>B19*D19</f>
        <v>21885800</v>
      </c>
      <c r="F19" s="48" t="s">
        <v>29</v>
      </c>
    </row>
    <row r="20" ht="12.75">
      <c r="B20" s="135"/>
    </row>
    <row r="21" ht="15.75">
      <c r="A21" s="56" t="s">
        <v>150</v>
      </c>
    </row>
    <row r="23" spans="6:12" ht="12.75">
      <c r="F23" s="47"/>
      <c r="L23" s="44"/>
    </row>
    <row r="24" spans="1:12" ht="12.75">
      <c r="A24" s="59" t="s">
        <v>42</v>
      </c>
      <c r="B24" s="59" t="s">
        <v>43</v>
      </c>
      <c r="E24" s="142">
        <v>23133.6</v>
      </c>
      <c r="F24" s="47"/>
      <c r="L24" s="44"/>
    </row>
    <row r="25" spans="2:12" ht="13.5" thickBot="1">
      <c r="B25" s="59" t="s">
        <v>44</v>
      </c>
      <c r="E25" s="143">
        <v>52466.81</v>
      </c>
      <c r="F25" s="47"/>
      <c r="L25" s="44"/>
    </row>
    <row r="26" spans="2:12" ht="12.75">
      <c r="B26" s="59" t="s">
        <v>59</v>
      </c>
      <c r="E26" s="142">
        <f>E24+E25</f>
        <v>75600.41</v>
      </c>
      <c r="F26" s="47"/>
      <c r="L26" s="44"/>
    </row>
    <row r="27" ht="12.75">
      <c r="L27" s="44"/>
    </row>
    <row r="28" spans="1:12" ht="12.75">
      <c r="A28" s="48" t="s">
        <v>91</v>
      </c>
      <c r="B28" s="54"/>
      <c r="C28" s="68">
        <f>1*E26</f>
        <v>75600.41</v>
      </c>
      <c r="D28" s="278" t="s">
        <v>5</v>
      </c>
      <c r="E28" s="279">
        <f>SUM(C28/C29)</f>
        <v>0.06499973346814687</v>
      </c>
      <c r="L28" s="44"/>
    </row>
    <row r="29" spans="1:12" ht="13.5" thickBot="1">
      <c r="A29" t="s">
        <v>35</v>
      </c>
      <c r="B29" s="54"/>
      <c r="C29" s="142">
        <f>1*F41</f>
        <v>1163088</v>
      </c>
      <c r="D29" s="278"/>
      <c r="E29" s="280"/>
      <c r="G29" s="59" t="s">
        <v>46</v>
      </c>
      <c r="H29" s="66" t="s">
        <v>47</v>
      </c>
      <c r="I29" s="283" t="s">
        <v>5</v>
      </c>
      <c r="J29" s="144">
        <f>1*F41</f>
        <v>1163088</v>
      </c>
      <c r="K29" s="277">
        <f>J29/J30</f>
        <v>0.3874779790571172</v>
      </c>
      <c r="L29" s="44"/>
    </row>
    <row r="30" spans="2:12" ht="12.75">
      <c r="B30" s="54"/>
      <c r="H30" s="67" t="s">
        <v>48</v>
      </c>
      <c r="I30" s="283"/>
      <c r="J30" s="62">
        <f>1*D41</f>
        <v>3001688</v>
      </c>
      <c r="K30" s="277"/>
      <c r="L30" s="44"/>
    </row>
    <row r="31" spans="1:12" ht="12.75">
      <c r="A31" s="48" t="s">
        <v>92</v>
      </c>
      <c r="B31" s="54"/>
      <c r="C31" s="64">
        <f>1*E26</f>
        <v>75600.41</v>
      </c>
      <c r="D31" s="278" t="s">
        <v>5</v>
      </c>
      <c r="E31" s="281">
        <f>SUM(C31/C32)</f>
        <v>195108.91995453485</v>
      </c>
      <c r="L31" s="44"/>
    </row>
    <row r="32" spans="1:12" ht="12.75">
      <c r="A32" s="59" t="s">
        <v>45</v>
      </c>
      <c r="B32" s="54"/>
      <c r="C32" s="201">
        <f>+K29</f>
        <v>0.3874779790571172</v>
      </c>
      <c r="D32" s="278"/>
      <c r="E32" s="282"/>
      <c r="L32" s="44"/>
    </row>
    <row r="33" spans="3:12" ht="12.75">
      <c r="C33" s="236" t="s">
        <v>160</v>
      </c>
      <c r="F33" s="47"/>
      <c r="L33" s="44"/>
    </row>
    <row r="34" spans="4:12" ht="12.75">
      <c r="D34" s="172"/>
      <c r="F34" s="47"/>
      <c r="L34" s="44"/>
    </row>
    <row r="35" ht="12.75">
      <c r="I35" s="44">
        <v>6</v>
      </c>
    </row>
    <row r="36" spans="2:11" s="44" customFormat="1" ht="12.75">
      <c r="B36" s="44">
        <v>1</v>
      </c>
      <c r="C36" s="44">
        <v>2</v>
      </c>
      <c r="D36" s="44" t="s">
        <v>88</v>
      </c>
      <c r="E36" s="44">
        <v>3</v>
      </c>
      <c r="F36" s="44" t="s">
        <v>89</v>
      </c>
      <c r="G36" s="44">
        <v>4</v>
      </c>
      <c r="H36" s="44">
        <v>5</v>
      </c>
      <c r="I36" s="44" t="s">
        <v>90</v>
      </c>
      <c r="J36" s="44" t="s">
        <v>105</v>
      </c>
      <c r="K36" s="44" t="s">
        <v>106</v>
      </c>
    </row>
    <row r="37" spans="1:13" s="44" customFormat="1" ht="12.75">
      <c r="A37" s="35" t="s">
        <v>24</v>
      </c>
      <c r="B37" s="35" t="s">
        <v>34</v>
      </c>
      <c r="C37" s="35" t="s">
        <v>25</v>
      </c>
      <c r="D37" s="35" t="s">
        <v>3</v>
      </c>
      <c r="E37" s="35" t="s">
        <v>27</v>
      </c>
      <c r="F37" s="35" t="s">
        <v>84</v>
      </c>
      <c r="G37" s="35" t="s">
        <v>85</v>
      </c>
      <c r="H37" s="35" t="s">
        <v>36</v>
      </c>
      <c r="I37" s="35" t="s">
        <v>86</v>
      </c>
      <c r="J37" s="35" t="s">
        <v>87</v>
      </c>
      <c r="K37" s="48" t="s">
        <v>104</v>
      </c>
      <c r="M37" s="35"/>
    </row>
    <row r="38" spans="1:13" ht="12.75">
      <c r="A38" s="59" t="s">
        <v>164</v>
      </c>
      <c r="B38" s="49">
        <v>2100</v>
      </c>
      <c r="C38" s="47">
        <f>'No. 2'!G40</f>
        <v>161.4</v>
      </c>
      <c r="D38" s="73">
        <f>SUM(C38*B38)</f>
        <v>338940</v>
      </c>
      <c r="E38" s="47">
        <f>'No. 2'!D45</f>
        <v>61.400000000000006</v>
      </c>
      <c r="F38" s="47">
        <f>SUM(E38*B38)</f>
        <v>128940.00000000001</v>
      </c>
      <c r="G38" s="202">
        <f>D5</f>
        <v>0.5</v>
      </c>
      <c r="H38" s="138">
        <f>E28</f>
        <v>0.06499973346814687</v>
      </c>
      <c r="I38" s="173">
        <f>B38*H38</f>
        <v>136.49944028310844</v>
      </c>
      <c r="J38" s="140">
        <f>I38*C38</f>
        <v>22031.009661693704</v>
      </c>
      <c r="K38" s="140">
        <f>I38*G38</f>
        <v>68.24972014155422</v>
      </c>
      <c r="M38" s="136"/>
    </row>
    <row r="39" spans="1:13" ht="12.75">
      <c r="A39" s="59" t="s">
        <v>148</v>
      </c>
      <c r="B39" s="49">
        <v>4000</v>
      </c>
      <c r="C39" s="47">
        <f>'No. 2'!H40</f>
        <v>317.35999999999996</v>
      </c>
      <c r="D39" s="73">
        <f>SUM(C39*B39)</f>
        <v>1269439.9999999998</v>
      </c>
      <c r="E39" s="134">
        <f>'No. 2'!D46</f>
        <v>123.35999999999999</v>
      </c>
      <c r="F39" s="47">
        <f>SUM(E39*B39)</f>
        <v>493439.99999999994</v>
      </c>
      <c r="G39" s="202">
        <f>D6</f>
        <v>0.4</v>
      </c>
      <c r="H39" s="138">
        <f>H38</f>
        <v>0.06499973346814687</v>
      </c>
      <c r="I39" s="173">
        <f>B39*H39</f>
        <v>259.9989338725875</v>
      </c>
      <c r="J39" s="140">
        <f>I39*C39</f>
        <v>82513.26165380435</v>
      </c>
      <c r="K39" s="140">
        <f>I39*G39</f>
        <v>103.999573549035</v>
      </c>
      <c r="M39" s="136"/>
    </row>
    <row r="40" spans="1:13" ht="12.75">
      <c r="A40" s="59" t="s">
        <v>149</v>
      </c>
      <c r="B40" s="49">
        <v>4200</v>
      </c>
      <c r="C40" s="135">
        <f>'No. 2'!I40</f>
        <v>331.74</v>
      </c>
      <c r="D40" s="74">
        <f>SUM(C40*B40)</f>
        <v>1393308</v>
      </c>
      <c r="E40" s="47">
        <f>'No. 2'!D47</f>
        <v>128.74</v>
      </c>
      <c r="F40" s="139">
        <f>SUM(E40*B40)</f>
        <v>540708</v>
      </c>
      <c r="G40" s="202">
        <f>D7</f>
        <v>0.2</v>
      </c>
      <c r="H40" s="138">
        <f>H39</f>
        <v>0.06499973346814687</v>
      </c>
      <c r="I40" s="173">
        <f>B40*H40</f>
        <v>272.9988805662169</v>
      </c>
      <c r="J40" s="140">
        <f>I40*C40</f>
        <v>90564.6486390368</v>
      </c>
      <c r="K40" s="140">
        <f>I40*G40</f>
        <v>54.59977611324338</v>
      </c>
      <c r="M40" s="136"/>
    </row>
    <row r="41" spans="4:13" ht="13.5" thickBot="1">
      <c r="D41" s="72">
        <f>SUM(D38:D40)</f>
        <v>3001688</v>
      </c>
      <c r="F41" s="72">
        <f>SUM(F38:F40)</f>
        <v>1163088</v>
      </c>
      <c r="G41" s="72"/>
      <c r="H41" s="72"/>
      <c r="I41" s="174">
        <f>SUM(I38:I40)</f>
        <v>669.4972547219129</v>
      </c>
      <c r="J41" s="141">
        <f>SUM(J38:J40)</f>
        <v>195108.91995453485</v>
      </c>
      <c r="K41" s="145">
        <f>SUM(K38:K40)</f>
        <v>226.8490698038326</v>
      </c>
      <c r="M41" s="77"/>
    </row>
    <row r="42" ht="13.5" thickTop="1">
      <c r="F42" s="47"/>
    </row>
    <row r="44" spans="1:2" ht="12.75">
      <c r="A44" s="48" t="s">
        <v>49</v>
      </c>
      <c r="B44" s="48"/>
    </row>
    <row r="45" spans="1:11" ht="12.75">
      <c r="A45" s="48" t="s">
        <v>3</v>
      </c>
      <c r="B45" s="35" t="s">
        <v>86</v>
      </c>
      <c r="C45" s="69" t="s">
        <v>81</v>
      </c>
      <c r="D45" s="57" t="s">
        <v>50</v>
      </c>
      <c r="E45" s="35"/>
      <c r="F45" s="35"/>
      <c r="G45" s="48"/>
      <c r="H45" s="35"/>
      <c r="I45" s="35"/>
      <c r="J45" s="35"/>
      <c r="K45" s="35"/>
    </row>
    <row r="46" spans="1:11" ht="12.75">
      <c r="A46" s="59" t="s">
        <v>147</v>
      </c>
      <c r="B46" s="203">
        <f>1*I38</f>
        <v>136.49944028310844</v>
      </c>
      <c r="C46" s="47">
        <f>1*C38</f>
        <v>161.4</v>
      </c>
      <c r="D46" s="73">
        <f>SUM(C46*B46)</f>
        <v>22031.009661693704</v>
      </c>
      <c r="E46" s="47"/>
      <c r="F46" s="47"/>
      <c r="G46" s="47"/>
      <c r="H46" s="47"/>
      <c r="I46" s="52"/>
      <c r="J46" s="55"/>
      <c r="K46" s="47"/>
    </row>
    <row r="47" spans="1:11" ht="12.75">
      <c r="A47" s="59" t="s">
        <v>148</v>
      </c>
      <c r="B47" s="203">
        <f>1*I39</f>
        <v>259.9989338725875</v>
      </c>
      <c r="C47" s="47">
        <f>1*C39</f>
        <v>317.35999999999996</v>
      </c>
      <c r="D47" s="73">
        <f>SUM(C47*B47)</f>
        <v>82513.26165380435</v>
      </c>
      <c r="E47" s="47"/>
      <c r="F47" s="47"/>
      <c r="G47" s="47"/>
      <c r="H47" s="47"/>
      <c r="I47" s="150"/>
      <c r="J47" s="55"/>
      <c r="K47" s="47"/>
    </row>
    <row r="48" spans="1:11" ht="13.5" thickBot="1">
      <c r="A48" s="59" t="s">
        <v>149</v>
      </c>
      <c r="B48" s="203">
        <f>1*I40</f>
        <v>272.9988805662169</v>
      </c>
      <c r="C48" s="47">
        <f>1*C40</f>
        <v>331.74</v>
      </c>
      <c r="D48" s="146">
        <f>SUM(C48*B48)</f>
        <v>90564.6486390368</v>
      </c>
      <c r="E48" s="72">
        <f>SUM(D46:D48)</f>
        <v>195108.91995453485</v>
      </c>
      <c r="F48" s="47"/>
      <c r="G48" s="47"/>
      <c r="H48" s="47"/>
      <c r="I48" s="52"/>
      <c r="J48" s="55"/>
      <c r="K48" s="47"/>
    </row>
    <row r="49" spans="1:11" ht="12.75">
      <c r="A49" s="48" t="s">
        <v>103</v>
      </c>
      <c r="B49" s="55"/>
      <c r="C49" s="75" t="s">
        <v>53</v>
      </c>
      <c r="D49" s="147"/>
      <c r="E49" s="60"/>
      <c r="F49" s="47"/>
      <c r="G49" s="47"/>
      <c r="H49" s="47"/>
      <c r="I49" s="52"/>
      <c r="J49" s="55"/>
      <c r="K49" s="47"/>
    </row>
    <row r="50" spans="1:11" ht="12.75">
      <c r="A50" s="59" t="s">
        <v>147</v>
      </c>
      <c r="B50" s="175">
        <f>1*I38</f>
        <v>136.49944028310844</v>
      </c>
      <c r="C50" s="47">
        <f>'No. 2'!G32</f>
        <v>100</v>
      </c>
      <c r="D50" s="73">
        <f>SUM(C50*B50)</f>
        <v>13649.944028310843</v>
      </c>
      <c r="E50" s="47"/>
      <c r="F50" s="47"/>
      <c r="G50" s="47"/>
      <c r="H50" s="47"/>
      <c r="I50" s="150"/>
      <c r="J50" s="55"/>
      <c r="K50" s="47"/>
    </row>
    <row r="51" spans="1:11" ht="12.75">
      <c r="A51" s="59" t="s">
        <v>148</v>
      </c>
      <c r="B51" s="175">
        <f>1*I39</f>
        <v>259.9989338725875</v>
      </c>
      <c r="C51" s="47">
        <f>'No. 2'!H32</f>
        <v>193.99999999999997</v>
      </c>
      <c r="D51" s="73">
        <f>SUM(C51*B51)</f>
        <v>50439.79317128196</v>
      </c>
      <c r="E51" s="106"/>
      <c r="F51" s="47"/>
      <c r="G51" s="47"/>
      <c r="H51" s="47"/>
      <c r="I51" s="52"/>
      <c r="J51" s="55"/>
      <c r="K51" s="47"/>
    </row>
    <row r="52" spans="1:11" ht="13.5" thickBot="1">
      <c r="A52" s="59" t="s">
        <v>149</v>
      </c>
      <c r="B52" s="175">
        <f>1*I40</f>
        <v>272.9988805662169</v>
      </c>
      <c r="C52" s="47">
        <f>'No. 2'!I32</f>
        <v>203</v>
      </c>
      <c r="D52" s="146">
        <f>SUM(C52*B52)</f>
        <v>55418.77275494203</v>
      </c>
      <c r="E52" s="148">
        <f>SUM(D50:D52)</f>
        <v>119508.50995453483</v>
      </c>
      <c r="F52" s="47"/>
      <c r="G52" s="47"/>
      <c r="H52" s="47"/>
      <c r="I52" s="52"/>
      <c r="J52" s="55"/>
      <c r="K52" s="47"/>
    </row>
    <row r="53" spans="1:11" ht="12.75">
      <c r="A53" s="48" t="s">
        <v>98</v>
      </c>
      <c r="B53" s="48"/>
      <c r="C53" s="55"/>
      <c r="D53" s="70"/>
      <c r="E53" s="106">
        <f>E48-E52</f>
        <v>75600.41000000002</v>
      </c>
      <c r="F53" s="47"/>
      <c r="G53" s="47"/>
      <c r="H53" s="47"/>
      <c r="I53" s="52"/>
      <c r="J53" s="55"/>
      <c r="K53" s="47"/>
    </row>
    <row r="54" spans="1:11" ht="13.5" thickBot="1">
      <c r="A54" s="59" t="s">
        <v>107</v>
      </c>
      <c r="D54" s="51"/>
      <c r="E54" s="149">
        <f>E26</f>
        <v>75600.41</v>
      </c>
      <c r="F54" s="51"/>
      <c r="H54" s="51"/>
      <c r="J54" s="55"/>
      <c r="K54" s="47"/>
    </row>
    <row r="55" spans="1:11" ht="13.5" thickBot="1">
      <c r="A55" s="59" t="s">
        <v>55</v>
      </c>
      <c r="E55" s="227">
        <f>E53-E54</f>
        <v>0</v>
      </c>
      <c r="H55" s="51"/>
      <c r="J55" s="55"/>
      <c r="K55" s="47"/>
    </row>
    <row r="56" spans="8:11" ht="13.5" thickTop="1">
      <c r="H56" s="51"/>
      <c r="J56" s="55"/>
      <c r="K56" s="47"/>
    </row>
    <row r="57" spans="4:11" ht="12.75">
      <c r="D57" s="51"/>
      <c r="F57" s="51"/>
      <c r="H57" s="51"/>
      <c r="J57" s="55"/>
      <c r="K57" s="47"/>
    </row>
  </sheetData>
  <sheetProtection/>
  <mergeCells count="6">
    <mergeCell ref="K29:K30"/>
    <mergeCell ref="D28:D29"/>
    <mergeCell ref="E28:E29"/>
    <mergeCell ref="D31:D32"/>
    <mergeCell ref="E31:E32"/>
    <mergeCell ref="I29:I3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9" r:id="rId1"/>
  <rowBreaks count="1" manualBreakCount="1">
    <brk id="5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24" sqref="C24"/>
    </sheetView>
  </sheetViews>
  <sheetFormatPr defaultColWidth="11.421875" defaultRowHeight="12.75"/>
  <cols>
    <col min="1" max="1" width="25.00390625" style="91" customWidth="1"/>
    <col min="2" max="6" width="10.7109375" style="91" customWidth="1"/>
    <col min="7" max="7" width="11.57421875" style="91" customWidth="1"/>
    <col min="8" max="8" width="12.8515625" style="91" customWidth="1"/>
    <col min="9" max="9" width="13.140625" style="91" customWidth="1"/>
    <col min="10" max="10" width="13.57421875" style="91" customWidth="1"/>
    <col min="11" max="16384" width="11.421875" style="91" customWidth="1"/>
  </cols>
  <sheetData>
    <row r="1" spans="1:9" s="92" customFormat="1" ht="12.75">
      <c r="A1" s="265" t="str">
        <f>'No. 1'!A1:N1</f>
        <v>KING KONG</v>
      </c>
      <c r="B1" s="266"/>
      <c r="C1" s="266"/>
      <c r="D1" s="266"/>
      <c r="E1" s="266"/>
      <c r="F1" s="266"/>
      <c r="G1" s="266"/>
      <c r="H1" s="266"/>
      <c r="I1" s="267"/>
    </row>
    <row r="2" spans="1:9" s="92" customFormat="1" ht="14.25">
      <c r="A2" s="93"/>
      <c r="B2" s="94"/>
      <c r="C2" s="94"/>
      <c r="D2" s="94"/>
      <c r="E2" s="94"/>
      <c r="F2" s="94"/>
      <c r="G2" s="94"/>
      <c r="H2" s="94"/>
      <c r="I2" s="95"/>
    </row>
    <row r="3" spans="1:9" ht="12.75">
      <c r="A3" s="96" t="s">
        <v>152</v>
      </c>
      <c r="B3" s="14"/>
      <c r="C3" s="14"/>
      <c r="D3" s="14"/>
      <c r="E3" s="14"/>
      <c r="F3" s="14"/>
      <c r="G3" s="14"/>
      <c r="H3" s="14"/>
      <c r="I3" s="21"/>
    </row>
    <row r="4" spans="1:9" ht="13.5" thickBot="1">
      <c r="A4" s="2"/>
      <c r="B4" s="3"/>
      <c r="C4" s="3"/>
      <c r="D4" s="3"/>
      <c r="E4" s="3"/>
      <c r="F4" s="3"/>
      <c r="G4" s="3"/>
      <c r="H4" s="3"/>
      <c r="I4" s="4"/>
    </row>
    <row r="5" spans="1:9" ht="12" customHeight="1" thickBot="1">
      <c r="A5" s="268" t="s">
        <v>4</v>
      </c>
      <c r="B5" s="268" t="s">
        <v>14</v>
      </c>
      <c r="C5" s="271" t="s">
        <v>16</v>
      </c>
      <c r="D5" s="272"/>
      <c r="E5" s="273"/>
      <c r="F5" s="268" t="s">
        <v>15</v>
      </c>
      <c r="G5" s="274" t="s">
        <v>2</v>
      </c>
      <c r="H5" s="275"/>
      <c r="I5" s="276"/>
    </row>
    <row r="6" spans="1:9" ht="12" customHeight="1" thickBot="1">
      <c r="A6" s="269"/>
      <c r="B6" s="270"/>
      <c r="C6" s="29" t="s">
        <v>162</v>
      </c>
      <c r="D6" s="29" t="s">
        <v>123</v>
      </c>
      <c r="E6" s="29" t="s">
        <v>125</v>
      </c>
      <c r="F6" s="269"/>
      <c r="G6" s="29" t="str">
        <f>+C6</f>
        <v>100 grs.</v>
      </c>
      <c r="H6" s="29" t="s">
        <v>123</v>
      </c>
      <c r="I6" s="29" t="s">
        <v>125</v>
      </c>
    </row>
    <row r="7" spans="1:9" ht="12.75" customHeight="1">
      <c r="A7" s="46"/>
      <c r="B7" s="23"/>
      <c r="C7" s="23"/>
      <c r="D7" s="23"/>
      <c r="E7" s="23"/>
      <c r="F7" s="23"/>
      <c r="G7" s="23"/>
      <c r="H7" s="23"/>
      <c r="I7" s="19"/>
    </row>
    <row r="8" spans="1:9" ht="12.75" customHeight="1">
      <c r="A8" s="18"/>
      <c r="B8" s="76"/>
      <c r="C8" s="76"/>
      <c r="D8" s="76"/>
      <c r="E8" s="76"/>
      <c r="F8" s="20"/>
      <c r="G8" s="97"/>
      <c r="H8" s="97"/>
      <c r="I8" s="97"/>
    </row>
    <row r="9" spans="1:9" ht="12.75" customHeight="1">
      <c r="A9" s="46" t="s">
        <v>80</v>
      </c>
      <c r="B9" s="6"/>
      <c r="C9" s="6"/>
      <c r="D9" s="6"/>
      <c r="E9" s="6"/>
      <c r="F9" s="6"/>
      <c r="G9" s="289">
        <f>+'No. 2'!G25</f>
        <v>80.7</v>
      </c>
      <c r="H9" s="289">
        <f>+'No. 2'!H25</f>
        <v>158.67999999999998</v>
      </c>
      <c r="I9" s="289">
        <f>+'No. 2'!I25</f>
        <v>165.87</v>
      </c>
    </row>
    <row r="10" spans="1:9" ht="12.75" customHeight="1">
      <c r="A10" s="71"/>
      <c r="B10" s="5"/>
      <c r="C10" s="5"/>
      <c r="D10" s="5"/>
      <c r="E10" s="5"/>
      <c r="F10" s="5"/>
      <c r="G10" s="100"/>
      <c r="H10" s="100"/>
      <c r="I10" s="100"/>
    </row>
    <row r="11" spans="1:9" ht="12.75" customHeight="1">
      <c r="A11" s="30" t="s">
        <v>77</v>
      </c>
      <c r="B11" s="101"/>
      <c r="C11" s="102"/>
      <c r="D11" s="102"/>
      <c r="E11" s="102"/>
      <c r="F11" s="20"/>
      <c r="G11" s="112"/>
      <c r="H11" s="113"/>
      <c r="I11" s="112"/>
    </row>
    <row r="12" spans="1:9" ht="12.75" customHeight="1">
      <c r="A12" s="30" t="s">
        <v>72</v>
      </c>
      <c r="B12" s="101" t="s">
        <v>11</v>
      </c>
      <c r="C12" s="102">
        <f>'No. 1'!B20/'No. 1'!B21</f>
        <v>0.5</v>
      </c>
      <c r="D12" s="102">
        <f>'No. 1'!G20/'No. 1'!G21</f>
        <v>0.4</v>
      </c>
      <c r="E12" s="102">
        <f>'No. 1'!L20/'No. 1'!L21</f>
        <v>0.2</v>
      </c>
      <c r="F12" s="20">
        <f>+'No. 1'!F30</f>
        <v>8</v>
      </c>
      <c r="G12" s="109">
        <f>+(F12*C12)</f>
        <v>4</v>
      </c>
      <c r="H12" s="110">
        <f>SUM(F12*D12)</f>
        <v>3.2</v>
      </c>
      <c r="I12" s="109">
        <f>SUM(F12*E12)</f>
        <v>1.6</v>
      </c>
    </row>
    <row r="13" spans="1:9" ht="12.75" customHeight="1" thickBot="1">
      <c r="A13" s="262" t="s">
        <v>101</v>
      </c>
      <c r="B13" s="263"/>
      <c r="C13" s="263"/>
      <c r="D13" s="263"/>
      <c r="E13" s="263"/>
      <c r="F13" s="264"/>
      <c r="G13" s="204">
        <f>SUM(G9:G12)</f>
        <v>84.7</v>
      </c>
      <c r="H13" s="204">
        <f>SUM(H9:H12)</f>
        <v>161.87999999999997</v>
      </c>
      <c r="I13" s="204">
        <f>SUM(I9:I12)</f>
        <v>167.47</v>
      </c>
    </row>
    <row r="14" spans="1:10" ht="12.75" customHeight="1" thickTop="1">
      <c r="A14" s="18"/>
      <c r="B14" s="6"/>
      <c r="C14" s="6"/>
      <c r="D14" s="6"/>
      <c r="E14" s="6"/>
      <c r="F14" s="6"/>
      <c r="G14" s="157"/>
      <c r="H14" s="157"/>
      <c r="I14" s="157"/>
      <c r="J14" s="115"/>
    </row>
    <row r="15" spans="1:9" ht="12.75" customHeight="1">
      <c r="A15" s="28"/>
      <c r="B15" s="6"/>
      <c r="C15" s="6"/>
      <c r="D15" s="6"/>
      <c r="E15" s="6"/>
      <c r="F15" s="6"/>
      <c r="G15" s="6"/>
      <c r="H15" s="6"/>
      <c r="I15" s="20"/>
    </row>
    <row r="16" spans="1:9" ht="12.75" customHeight="1">
      <c r="A16" s="103"/>
      <c r="B16" s="9"/>
      <c r="C16" s="9"/>
      <c r="D16" s="9"/>
      <c r="E16" s="9"/>
      <c r="F16" s="9"/>
      <c r="G16" s="9"/>
      <c r="H16" s="9"/>
      <c r="I16" s="104"/>
    </row>
    <row r="17" spans="1:9" ht="12.75" customHeight="1">
      <c r="A17" s="103"/>
      <c r="B17" s="9"/>
      <c r="C17" s="9"/>
      <c r="D17" s="9"/>
      <c r="E17" s="9"/>
      <c r="F17" s="9"/>
      <c r="G17" s="9"/>
      <c r="H17" s="9"/>
      <c r="I17" s="104"/>
    </row>
    <row r="18" spans="1:9" ht="12.75" customHeight="1">
      <c r="A18" s="56" t="s">
        <v>151</v>
      </c>
      <c r="B18" s="9"/>
      <c r="C18" s="9"/>
      <c r="D18" s="9"/>
      <c r="E18" s="9"/>
      <c r="F18" s="9"/>
      <c r="G18" s="9"/>
      <c r="H18" s="9"/>
      <c r="I18" s="104"/>
    </row>
    <row r="19" spans="1:11" ht="12.75" customHeight="1">
      <c r="A19" s="103"/>
      <c r="B19" s="9"/>
      <c r="C19" s="9"/>
      <c r="D19" s="1">
        <v>3</v>
      </c>
      <c r="E19" s="9"/>
      <c r="F19" s="1">
        <v>5</v>
      </c>
      <c r="G19" s="9"/>
      <c r="H19" s="1">
        <v>7</v>
      </c>
      <c r="I19" s="1"/>
      <c r="J19" s="1">
        <v>9</v>
      </c>
      <c r="K19" s="1"/>
    </row>
    <row r="20" spans="1:11" ht="12.75" customHeight="1">
      <c r="A20" s="103"/>
      <c r="B20" s="1">
        <v>1</v>
      </c>
      <c r="C20" s="1">
        <v>2</v>
      </c>
      <c r="D20" s="1" t="s">
        <v>116</v>
      </c>
      <c r="E20" s="1">
        <v>4</v>
      </c>
      <c r="F20" s="185" t="s">
        <v>117</v>
      </c>
      <c r="G20" s="1">
        <v>6</v>
      </c>
      <c r="H20" s="1" t="s">
        <v>118</v>
      </c>
      <c r="I20" s="1">
        <v>8</v>
      </c>
      <c r="J20" s="1" t="s">
        <v>119</v>
      </c>
      <c r="K20" s="185" t="s">
        <v>120</v>
      </c>
    </row>
    <row r="21" spans="1:11" s="13" customFormat="1" ht="12.75" customHeight="1">
      <c r="A21" s="179" t="s">
        <v>108</v>
      </c>
      <c r="B21" s="9" t="s">
        <v>109</v>
      </c>
      <c r="C21" s="9" t="s">
        <v>1</v>
      </c>
      <c r="D21" s="9" t="s">
        <v>114</v>
      </c>
      <c r="E21" s="9" t="s">
        <v>3</v>
      </c>
      <c r="F21" s="9" t="s">
        <v>110</v>
      </c>
      <c r="G21" s="9" t="s">
        <v>111</v>
      </c>
      <c r="H21" s="9" t="s">
        <v>112</v>
      </c>
      <c r="I21" s="180" t="s">
        <v>37</v>
      </c>
      <c r="J21" s="178" t="s">
        <v>113</v>
      </c>
      <c r="K21" s="178" t="s">
        <v>115</v>
      </c>
    </row>
    <row r="22" spans="1:11" ht="12.75" customHeight="1">
      <c r="A22" s="59" t="s">
        <v>164</v>
      </c>
      <c r="B22" s="1">
        <v>0</v>
      </c>
      <c r="C22" s="1">
        <v>2500</v>
      </c>
      <c r="D22" s="1">
        <f>B22+C22</f>
        <v>2500</v>
      </c>
      <c r="E22" s="32">
        <f>'No. 3'!B38</f>
        <v>2100</v>
      </c>
      <c r="F22" s="32">
        <f>D22-E22</f>
        <v>400</v>
      </c>
      <c r="G22" s="205">
        <f>G13</f>
        <v>84.7</v>
      </c>
      <c r="H22" s="181">
        <f>F22*G22</f>
        <v>33880</v>
      </c>
      <c r="I22" s="104">
        <f>'No. 2'!G25</f>
        <v>80.7</v>
      </c>
      <c r="J22" s="182">
        <f>F22*I22</f>
        <v>32280</v>
      </c>
      <c r="K22" s="184">
        <f>H22-J22</f>
        <v>1600</v>
      </c>
    </row>
    <row r="23" spans="1:11" ht="12.75" customHeight="1">
      <c r="A23" s="59" t="s">
        <v>148</v>
      </c>
      <c r="B23" s="1">
        <v>0</v>
      </c>
      <c r="C23" s="1">
        <v>4300</v>
      </c>
      <c r="D23" s="1">
        <f>B23+C23</f>
        <v>4300</v>
      </c>
      <c r="E23" s="32">
        <f>'No. 3'!B39</f>
        <v>4000</v>
      </c>
      <c r="F23" s="32">
        <f>D23-E23</f>
        <v>300</v>
      </c>
      <c r="G23" s="205">
        <f>H13</f>
        <v>161.87999999999997</v>
      </c>
      <c r="H23" s="181">
        <f>F23*G23</f>
        <v>48563.99999999999</v>
      </c>
      <c r="I23" s="104">
        <f>'No. 2'!H25</f>
        <v>158.67999999999998</v>
      </c>
      <c r="J23" s="182">
        <f>F23*I23</f>
        <v>47603.99999999999</v>
      </c>
      <c r="K23" s="184">
        <f>H23-J23</f>
        <v>960</v>
      </c>
    </row>
    <row r="24" spans="1:11" ht="12.75" customHeight="1">
      <c r="A24" s="59" t="s">
        <v>149</v>
      </c>
      <c r="B24" s="1">
        <v>0</v>
      </c>
      <c r="C24" s="1">
        <v>5000</v>
      </c>
      <c r="D24" s="1">
        <f>B24+C24</f>
        <v>5000</v>
      </c>
      <c r="E24" s="32">
        <f>'No. 3'!B40</f>
        <v>4200</v>
      </c>
      <c r="F24" s="32">
        <f>D24-E24</f>
        <v>800</v>
      </c>
      <c r="G24" s="205">
        <f>I13</f>
        <v>167.47</v>
      </c>
      <c r="H24" s="181">
        <f>F24*G24</f>
        <v>133976</v>
      </c>
      <c r="I24" s="104">
        <f>'No. 2'!I25</f>
        <v>165.87</v>
      </c>
      <c r="J24" s="182">
        <f>F24*I24</f>
        <v>132696</v>
      </c>
      <c r="K24" s="184">
        <f>H24-J24</f>
        <v>1280</v>
      </c>
    </row>
    <row r="25" spans="1:11" ht="12.75" customHeight="1" thickBot="1">
      <c r="A25" s="103"/>
      <c r="B25" s="9"/>
      <c r="C25" s="9"/>
      <c r="D25" s="9"/>
      <c r="E25" s="9"/>
      <c r="F25" s="9"/>
      <c r="G25" s="9"/>
      <c r="H25" s="183">
        <f>SUM(H22:H24)</f>
        <v>216420</v>
      </c>
      <c r="I25" s="104"/>
      <c r="J25" s="183">
        <f>SUM(J22:J24)</f>
        <v>212580</v>
      </c>
      <c r="K25" s="183">
        <f>SUM(K22:K24)</f>
        <v>3840</v>
      </c>
    </row>
    <row r="26" spans="1:9" ht="12.75" customHeight="1" thickTop="1">
      <c r="A26" s="103"/>
      <c r="B26" s="9"/>
      <c r="C26" s="9"/>
      <c r="D26" s="9"/>
      <c r="E26" s="9"/>
      <c r="F26" s="9"/>
      <c r="G26" s="9"/>
      <c r="H26" s="9"/>
      <c r="I26" s="104"/>
    </row>
    <row r="27" spans="1:9" ht="12.75" customHeight="1">
      <c r="A27" s="103"/>
      <c r="B27" s="9"/>
      <c r="C27" s="9"/>
      <c r="D27" s="9"/>
      <c r="E27" s="9"/>
      <c r="F27" s="9"/>
      <c r="G27" s="9"/>
      <c r="H27" s="9"/>
      <c r="I27" s="104"/>
    </row>
    <row r="28" spans="1:9" ht="12.75" customHeight="1">
      <c r="A28" s="103"/>
      <c r="B28" s="9"/>
      <c r="C28" s="9"/>
      <c r="D28" s="9"/>
      <c r="E28" s="9"/>
      <c r="F28" s="9"/>
      <c r="G28" s="9"/>
      <c r="H28" s="9"/>
      <c r="I28" s="104"/>
    </row>
    <row r="29" spans="1:9" ht="12.75" customHeight="1">
      <c r="A29" s="103"/>
      <c r="B29" s="9"/>
      <c r="C29" s="9"/>
      <c r="D29" s="9"/>
      <c r="E29" s="9"/>
      <c r="F29" s="9"/>
      <c r="G29" s="9"/>
      <c r="H29" s="9"/>
      <c r="I29" s="104"/>
    </row>
    <row r="30" spans="1:9" ht="12.75" customHeight="1">
      <c r="A30" s="103"/>
      <c r="B30" s="9"/>
      <c r="C30" s="9"/>
      <c r="D30" s="9"/>
      <c r="E30" s="9"/>
      <c r="F30" s="9"/>
      <c r="G30" s="9"/>
      <c r="H30" s="9"/>
      <c r="I30" s="104"/>
    </row>
    <row r="31" spans="1:9" ht="12.75" customHeight="1">
      <c r="A31" s="103"/>
      <c r="B31" s="9"/>
      <c r="C31" s="9"/>
      <c r="D31" s="9"/>
      <c r="E31" s="9"/>
      <c r="F31" s="9"/>
      <c r="G31" s="9"/>
      <c r="H31" s="9"/>
      <c r="I31" s="104"/>
    </row>
    <row r="32" spans="1:9" ht="12.75" customHeight="1">
      <c r="A32" s="103"/>
      <c r="B32" s="9"/>
      <c r="C32" s="9"/>
      <c r="D32" s="9"/>
      <c r="E32" s="9"/>
      <c r="F32" s="9"/>
      <c r="G32" s="9"/>
      <c r="H32" s="9"/>
      <c r="I32" s="104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</sheetData>
  <mergeCells count="7">
    <mergeCell ref="A13:F13"/>
    <mergeCell ref="A1:I1"/>
    <mergeCell ref="A5:A6"/>
    <mergeCell ref="B5:B6"/>
    <mergeCell ref="C5:E5"/>
    <mergeCell ref="F5:F6"/>
    <mergeCell ref="G5:I5"/>
  </mergeCells>
  <printOptions/>
  <pageMargins left="0.33" right="0.29" top="1" bottom="1" header="0" footer="0"/>
  <pageSetup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9"/>
  <sheetViews>
    <sheetView workbookViewId="0" topLeftCell="A1">
      <selection activeCell="C7" sqref="C7"/>
    </sheetView>
  </sheetViews>
  <sheetFormatPr defaultColWidth="11.421875" defaultRowHeight="12.75"/>
  <cols>
    <col min="1" max="1" width="25.140625" style="0" customWidth="1"/>
    <col min="2" max="2" width="12.00390625" style="0" customWidth="1"/>
    <col min="3" max="3" width="14.140625" style="0" customWidth="1"/>
    <col min="4" max="4" width="14.7109375" style="0" customWidth="1"/>
    <col min="5" max="5" width="12.421875" style="0" customWidth="1"/>
    <col min="6" max="6" width="14.8515625" style="0" customWidth="1"/>
    <col min="7" max="7" width="9.28125" style="0" customWidth="1"/>
    <col min="8" max="9" width="13.421875" style="0" customWidth="1"/>
    <col min="10" max="10" width="14.421875" style="0" customWidth="1"/>
    <col min="11" max="11" width="13.7109375" style="0" bestFit="1" customWidth="1"/>
    <col min="13" max="13" width="13.421875" style="0" customWidth="1"/>
    <col min="14" max="15" width="13.140625" style="0" bestFit="1" customWidth="1"/>
  </cols>
  <sheetData>
    <row r="1" ht="15.75">
      <c r="A1" s="56" t="s">
        <v>153</v>
      </c>
    </row>
    <row r="2" ht="11.25" customHeight="1">
      <c r="A2" s="56"/>
    </row>
    <row r="3" spans="1:6" ht="12.75">
      <c r="A3" s="59" t="s">
        <v>42</v>
      </c>
      <c r="B3" s="59" t="s">
        <v>43</v>
      </c>
      <c r="E3" s="142">
        <v>23133.6</v>
      </c>
      <c r="F3" s="47"/>
    </row>
    <row r="4" spans="2:6" ht="12.75">
      <c r="B4" s="59" t="s">
        <v>44</v>
      </c>
      <c r="E4" s="212">
        <v>52466.81</v>
      </c>
      <c r="F4" s="47"/>
    </row>
    <row r="5" spans="2:6" ht="13.5" thickBot="1">
      <c r="B5" s="59" t="s">
        <v>52</v>
      </c>
      <c r="E5" s="213">
        <v>50000</v>
      </c>
      <c r="F5" s="47"/>
    </row>
    <row r="6" spans="2:6" ht="12.75">
      <c r="B6" s="59" t="s">
        <v>59</v>
      </c>
      <c r="E6" s="142">
        <f>E3+E4+E5</f>
        <v>125600.41</v>
      </c>
      <c r="F6" s="47"/>
    </row>
    <row r="8" spans="1:5" ht="12.75">
      <c r="A8" s="48" t="s">
        <v>91</v>
      </c>
      <c r="B8" s="54"/>
      <c r="C8" s="68">
        <f>1*E6</f>
        <v>125600.41</v>
      </c>
      <c r="D8" s="278" t="s">
        <v>5</v>
      </c>
      <c r="E8" s="279">
        <f>SUM(C8/C9)</f>
        <v>0.10798874203843561</v>
      </c>
    </row>
    <row r="9" spans="1:11" ht="13.5" thickBot="1">
      <c r="A9" t="s">
        <v>35</v>
      </c>
      <c r="B9" s="54"/>
      <c r="C9" s="142">
        <f>1*F21</f>
        <v>1163088</v>
      </c>
      <c r="D9" s="278"/>
      <c r="E9" s="280"/>
      <c r="G9" s="59" t="s">
        <v>46</v>
      </c>
      <c r="H9" s="66" t="s">
        <v>47</v>
      </c>
      <c r="I9" s="283" t="s">
        <v>5</v>
      </c>
      <c r="J9" s="144">
        <f>1*F21</f>
        <v>1163088</v>
      </c>
      <c r="K9" s="277">
        <f>J9/J10</f>
        <v>0.3874779790571172</v>
      </c>
    </row>
    <row r="10" spans="2:11" ht="12.75">
      <c r="B10" s="54"/>
      <c r="H10" s="67" t="s">
        <v>48</v>
      </c>
      <c r="I10" s="283"/>
      <c r="J10" s="62">
        <f>1*D21</f>
        <v>3001688</v>
      </c>
      <c r="K10" s="277"/>
    </row>
    <row r="11" spans="1:5" ht="12.75">
      <c r="A11" s="48" t="s">
        <v>92</v>
      </c>
      <c r="B11" s="54"/>
      <c r="C11" s="64">
        <f>1*E6</f>
        <v>125600.41</v>
      </c>
      <c r="D11" s="278" t="s">
        <v>5</v>
      </c>
      <c r="E11" s="281">
        <f>SUM(C11/C12)</f>
        <v>324148.51111186773</v>
      </c>
    </row>
    <row r="12" spans="1:5" ht="12.75">
      <c r="A12" s="59" t="s">
        <v>45</v>
      </c>
      <c r="B12" s="54"/>
      <c r="C12" s="201">
        <f>F21/D21</f>
        <v>0.3874779790571172</v>
      </c>
      <c r="D12" s="278"/>
      <c r="E12" s="282"/>
    </row>
    <row r="13" ht="12.75">
      <c r="F13" s="47"/>
    </row>
    <row r="14" spans="4:6" ht="12.75">
      <c r="D14" s="172"/>
      <c r="F14" s="47"/>
    </row>
    <row r="15" ht="12.75">
      <c r="I15" s="44">
        <v>6</v>
      </c>
    </row>
    <row r="16" spans="1:11" ht="12.75">
      <c r="A16" s="44"/>
      <c r="B16" s="44">
        <v>1</v>
      </c>
      <c r="C16" s="44">
        <v>2</v>
      </c>
      <c r="D16" s="44" t="s">
        <v>88</v>
      </c>
      <c r="E16" s="44">
        <v>3</v>
      </c>
      <c r="F16" s="44" t="s">
        <v>89</v>
      </c>
      <c r="G16" s="44">
        <v>4</v>
      </c>
      <c r="H16" s="44">
        <v>5</v>
      </c>
      <c r="I16" s="44" t="s">
        <v>90</v>
      </c>
      <c r="J16" s="44" t="s">
        <v>105</v>
      </c>
      <c r="K16" s="44" t="s">
        <v>106</v>
      </c>
    </row>
    <row r="17" spans="1:11" ht="12.75">
      <c r="A17" s="35" t="s">
        <v>24</v>
      </c>
      <c r="B17" s="35" t="s">
        <v>34</v>
      </c>
      <c r="C17" s="35" t="s">
        <v>25</v>
      </c>
      <c r="D17" s="35" t="s">
        <v>3</v>
      </c>
      <c r="E17" s="35" t="s">
        <v>27</v>
      </c>
      <c r="F17" s="35" t="s">
        <v>84</v>
      </c>
      <c r="G17" s="35" t="s">
        <v>85</v>
      </c>
      <c r="H17" s="35" t="s">
        <v>36</v>
      </c>
      <c r="I17" s="35" t="s">
        <v>86</v>
      </c>
      <c r="J17" s="35" t="s">
        <v>87</v>
      </c>
      <c r="K17" s="48" t="s">
        <v>104</v>
      </c>
    </row>
    <row r="18" spans="1:11" ht="12.75">
      <c r="A18" s="59" t="s">
        <v>164</v>
      </c>
      <c r="B18" s="49">
        <v>2100</v>
      </c>
      <c r="C18" s="47">
        <f>+'No. 2'!G40</f>
        <v>161.4</v>
      </c>
      <c r="D18" s="73">
        <f>SUM(C18*B18)</f>
        <v>338940</v>
      </c>
      <c r="E18" s="134">
        <f>+'No. 2'!D45</f>
        <v>61.400000000000006</v>
      </c>
      <c r="F18" s="47">
        <f>SUM(E18*B18)</f>
        <v>128940.00000000001</v>
      </c>
      <c r="G18" s="202">
        <f>+'No. 3'!G38</f>
        <v>0.5</v>
      </c>
      <c r="H18" s="138">
        <f>E8</f>
        <v>0.10798874203843561</v>
      </c>
      <c r="I18" s="173">
        <f>B18*H18</f>
        <v>226.7763582807148</v>
      </c>
      <c r="J18" s="140">
        <f>I18*C18</f>
        <v>36601.70422650737</v>
      </c>
      <c r="K18" s="140">
        <f>I18*G18</f>
        <v>113.3881791403574</v>
      </c>
    </row>
    <row r="19" spans="1:11" ht="12.75">
      <c r="A19" s="59" t="s">
        <v>148</v>
      </c>
      <c r="B19" s="49">
        <v>4000</v>
      </c>
      <c r="C19" s="47">
        <f>+'No. 2'!H40</f>
        <v>317.35999999999996</v>
      </c>
      <c r="D19" s="73">
        <f>SUM(C19*B19)</f>
        <v>1269439.9999999998</v>
      </c>
      <c r="E19" s="134">
        <f>+'No. 2'!D46</f>
        <v>123.35999999999999</v>
      </c>
      <c r="F19" s="47">
        <f>SUM(E19*B19)</f>
        <v>493439.99999999994</v>
      </c>
      <c r="G19" s="202">
        <f>+'No. 3'!G39</f>
        <v>0.4</v>
      </c>
      <c r="H19" s="138">
        <f>H18</f>
        <v>0.10798874203843561</v>
      </c>
      <c r="I19" s="173">
        <f>B19*H19</f>
        <v>431.95496815374247</v>
      </c>
      <c r="J19" s="140">
        <f>I19*C19</f>
        <v>137085.2286932717</v>
      </c>
      <c r="K19" s="140">
        <f>I19*G19</f>
        <v>172.781987261497</v>
      </c>
    </row>
    <row r="20" spans="1:31" ht="12.75">
      <c r="A20" s="59" t="s">
        <v>149</v>
      </c>
      <c r="B20" s="49">
        <v>4200</v>
      </c>
      <c r="C20" s="135">
        <f>+'No. 2'!I40</f>
        <v>331.74</v>
      </c>
      <c r="D20" s="74">
        <f>SUM(C20*B20)</f>
        <v>1393308</v>
      </c>
      <c r="E20" s="134">
        <f>+'No. 2'!D47</f>
        <v>128.74</v>
      </c>
      <c r="F20" s="139">
        <f>SUM(E20*B20)</f>
        <v>540708</v>
      </c>
      <c r="G20" s="202">
        <f>+'No. 3'!G40</f>
        <v>0.2</v>
      </c>
      <c r="H20" s="138">
        <f>H19</f>
        <v>0.10798874203843561</v>
      </c>
      <c r="I20" s="173">
        <f>B20*H20</f>
        <v>453.5527165614296</v>
      </c>
      <c r="J20" s="140">
        <f>I20*C20</f>
        <v>150461.57819208867</v>
      </c>
      <c r="K20" s="140">
        <f>I20*G20</f>
        <v>90.71054331228592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</row>
    <row r="21" spans="1:31" s="44" customFormat="1" ht="13.5" thickBot="1">
      <c r="A21"/>
      <c r="B21"/>
      <c r="C21"/>
      <c r="D21" s="72">
        <f>SUM(D18:D20)</f>
        <v>3001688</v>
      </c>
      <c r="E21"/>
      <c r="F21" s="72">
        <f>SUM(F18:F20)</f>
        <v>1163088</v>
      </c>
      <c r="G21" s="72"/>
      <c r="H21" s="72"/>
      <c r="I21" s="174">
        <f>SUM(I18:I20)</f>
        <v>1112.284042995887</v>
      </c>
      <c r="J21" s="141">
        <f>SUM(J18:J20)</f>
        <v>324148.51111186773</v>
      </c>
      <c r="K21" s="145">
        <f>SUM(K18:K20)</f>
        <v>376.88070971414027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</row>
    <row r="22" spans="6:36" ht="13.5" thickTop="1">
      <c r="F22" s="47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20:36" ht="12.75"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1:36" ht="12.75">
      <c r="A24" s="48" t="s">
        <v>49</v>
      </c>
      <c r="B24" s="4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</row>
    <row r="25" spans="1:36" ht="12.75">
      <c r="A25" s="48" t="s">
        <v>3</v>
      </c>
      <c r="B25" s="35" t="s">
        <v>86</v>
      </c>
      <c r="C25" s="69" t="s">
        <v>81</v>
      </c>
      <c r="D25" s="57" t="s">
        <v>50</v>
      </c>
      <c r="E25" s="35"/>
      <c r="F25" s="35"/>
      <c r="G25" s="48"/>
      <c r="H25" s="35"/>
      <c r="I25" s="35"/>
      <c r="J25" s="35"/>
      <c r="K25" s="35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</row>
    <row r="26" spans="1:36" ht="12.75">
      <c r="A26" s="59" t="s">
        <v>164</v>
      </c>
      <c r="B26" s="203">
        <f>1*I18</f>
        <v>226.7763582807148</v>
      </c>
      <c r="C26" s="47">
        <f>1*C18</f>
        <v>161.4</v>
      </c>
      <c r="D26" s="73">
        <f>SUM(C26*B26)</f>
        <v>36601.70422650737</v>
      </c>
      <c r="E26" s="47"/>
      <c r="F26" s="47"/>
      <c r="G26" s="47"/>
      <c r="H26" s="47"/>
      <c r="I26" s="52"/>
      <c r="J26" s="55"/>
      <c r="K26" s="47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</row>
    <row r="27" spans="1:32" ht="12.75">
      <c r="A27" s="59" t="s">
        <v>148</v>
      </c>
      <c r="B27" s="203">
        <f>1*I19</f>
        <v>431.95496815374247</v>
      </c>
      <c r="C27" s="47">
        <f>1*C19</f>
        <v>317.35999999999996</v>
      </c>
      <c r="D27" s="73">
        <f>SUM(C27*B27)</f>
        <v>137085.2286932717</v>
      </c>
      <c r="E27" s="47"/>
      <c r="F27" s="47"/>
      <c r="G27" s="47"/>
      <c r="H27" s="47"/>
      <c r="I27" s="150"/>
      <c r="J27" s="55"/>
      <c r="K27" s="4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3.5" thickBot="1">
      <c r="A28" s="59" t="s">
        <v>149</v>
      </c>
      <c r="B28" s="203">
        <f>1*I20</f>
        <v>453.5527165614296</v>
      </c>
      <c r="C28" s="47">
        <f>1*C20</f>
        <v>331.74</v>
      </c>
      <c r="D28" s="146">
        <f>SUM(C28*B28)</f>
        <v>150461.57819208867</v>
      </c>
      <c r="E28" s="72">
        <f>SUM(D26:D28)</f>
        <v>324148.51111186773</v>
      </c>
      <c r="F28" s="47"/>
      <c r="G28" s="47"/>
      <c r="H28" s="47"/>
      <c r="I28" s="52"/>
      <c r="J28" s="55"/>
      <c r="K28" s="4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2.75">
      <c r="A29" s="48" t="s">
        <v>103</v>
      </c>
      <c r="B29" s="55"/>
      <c r="C29" s="75" t="s">
        <v>53</v>
      </c>
      <c r="D29" s="147"/>
      <c r="E29" s="60"/>
      <c r="F29" s="47"/>
      <c r="G29" s="47"/>
      <c r="H29" s="47"/>
      <c r="I29" s="52"/>
      <c r="J29" s="55"/>
      <c r="K29" s="47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</row>
    <row r="30" spans="1:32" ht="12.75">
      <c r="A30" s="59" t="s">
        <v>164</v>
      </c>
      <c r="B30" s="175">
        <f>1*I18</f>
        <v>226.7763582807148</v>
      </c>
      <c r="C30" s="47">
        <f>+'No. 2'!G32</f>
        <v>100</v>
      </c>
      <c r="D30" s="73">
        <f>SUM(C30*B30)</f>
        <v>22677.635828071478</v>
      </c>
      <c r="E30" s="47"/>
      <c r="F30" s="47"/>
      <c r="G30" s="47"/>
      <c r="H30" s="47"/>
      <c r="I30" s="150"/>
      <c r="J30" s="55"/>
      <c r="K30" s="47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ht="12.75">
      <c r="A31" s="59" t="s">
        <v>148</v>
      </c>
      <c r="B31" s="175">
        <f>1*I19</f>
        <v>431.95496815374247</v>
      </c>
      <c r="C31" s="47">
        <f>+'No. 2'!H32</f>
        <v>193.99999999999997</v>
      </c>
      <c r="D31" s="73">
        <f>SUM(C31*B31)</f>
        <v>83799.26382182603</v>
      </c>
      <c r="E31" s="106"/>
      <c r="F31" s="47"/>
      <c r="G31" s="47"/>
      <c r="H31" s="47"/>
      <c r="I31" s="52"/>
      <c r="J31" s="55"/>
      <c r="K31" s="47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ht="13.5" thickBot="1">
      <c r="A32" s="59" t="s">
        <v>149</v>
      </c>
      <c r="B32" s="175">
        <f>1*I20</f>
        <v>453.5527165614296</v>
      </c>
      <c r="C32" s="47">
        <f>+'No. 2'!I32</f>
        <v>203</v>
      </c>
      <c r="D32" s="146">
        <f>SUM(C32*B32)</f>
        <v>92071.20146197021</v>
      </c>
      <c r="E32" s="148">
        <f>SUM(D30:D32)</f>
        <v>198548.1011118677</v>
      </c>
      <c r="F32" s="47"/>
      <c r="G32" s="47"/>
      <c r="H32" s="47"/>
      <c r="I32" s="52"/>
      <c r="J32" s="55"/>
      <c r="K32" s="4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ht="12.75">
      <c r="A33" s="48" t="s">
        <v>98</v>
      </c>
      <c r="B33" s="48"/>
      <c r="C33" s="55"/>
      <c r="D33" s="70"/>
      <c r="E33" s="106">
        <f>E28-E32</f>
        <v>125600.41000000003</v>
      </c>
      <c r="F33" s="47"/>
      <c r="G33" s="47"/>
      <c r="H33" s="47"/>
      <c r="I33" s="52"/>
      <c r="J33" s="55"/>
      <c r="K33" s="47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3.5" thickBot="1">
      <c r="A34" s="59" t="s">
        <v>107</v>
      </c>
      <c r="D34" s="51"/>
      <c r="E34" s="149">
        <f>E3+E4</f>
        <v>75600.41</v>
      </c>
      <c r="F34" s="51"/>
      <c r="H34" s="51"/>
      <c r="J34" s="55"/>
      <c r="K34" s="47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ht="13.5" thickBot="1">
      <c r="A35" s="59" t="s">
        <v>55</v>
      </c>
      <c r="E35" s="224">
        <f>E33-E34</f>
        <v>50000.00000000003</v>
      </c>
      <c r="H35" s="51"/>
      <c r="J35" s="55"/>
      <c r="K35" s="4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3.5" thickTop="1">
      <c r="A36" s="80"/>
      <c r="B36" s="206"/>
      <c r="C36" s="151"/>
      <c r="D36" s="147"/>
      <c r="E36" s="154"/>
      <c r="H36" s="51"/>
      <c r="J36" s="55"/>
      <c r="K36" s="4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75">
      <c r="A37" s="80"/>
      <c r="B37" s="206"/>
      <c r="C37" s="151"/>
      <c r="D37" s="147"/>
      <c r="E37" s="154"/>
      <c r="H37" s="51"/>
      <c r="J37" s="55"/>
      <c r="K37" s="4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75">
      <c r="A38" s="80"/>
      <c r="B38" s="206"/>
      <c r="C38" s="151"/>
      <c r="D38" s="207"/>
      <c r="E38" s="154"/>
      <c r="H38" s="51"/>
      <c r="J38" s="55"/>
      <c r="K38" s="4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.75">
      <c r="A39" s="79"/>
      <c r="B39" s="83"/>
      <c r="C39" s="208"/>
      <c r="D39" s="147"/>
      <c r="E39" s="154"/>
      <c r="H39" s="51"/>
      <c r="J39" s="55"/>
      <c r="K39" s="4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.75">
      <c r="A40" s="80"/>
      <c r="B40" s="209"/>
      <c r="C40" s="155"/>
      <c r="D40" s="147"/>
      <c r="E40" s="154"/>
      <c r="F40" s="78"/>
      <c r="G40" s="78"/>
      <c r="H40" s="81"/>
      <c r="I40" s="81"/>
      <c r="J40" s="82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ht="12.75">
      <c r="A41" s="80"/>
      <c r="B41" s="209"/>
      <c r="C41" s="155"/>
      <c r="D41" s="147"/>
      <c r="E41" s="154"/>
      <c r="F41" s="78"/>
      <c r="G41" s="78"/>
      <c r="H41" s="81"/>
      <c r="I41" s="81"/>
      <c r="J41" s="82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75">
      <c r="A42" s="80"/>
      <c r="B42" s="83"/>
      <c r="C42" s="155"/>
      <c r="D42" s="207"/>
      <c r="E42" s="210"/>
      <c r="F42" s="78"/>
      <c r="G42" s="78"/>
      <c r="H42" s="81"/>
      <c r="I42" s="81"/>
      <c r="J42" s="82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2.75">
      <c r="A43" s="79"/>
      <c r="B43" s="79"/>
      <c r="C43" s="83"/>
      <c r="D43" s="147"/>
      <c r="E43" s="154"/>
      <c r="F43" s="78"/>
      <c r="G43" s="78"/>
      <c r="H43" s="81"/>
      <c r="I43" s="81"/>
      <c r="J43" s="82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.75">
      <c r="A44" s="80"/>
      <c r="B44" s="78"/>
      <c r="C44" s="78"/>
      <c r="D44" s="154"/>
      <c r="E44" s="154"/>
      <c r="F44" s="78"/>
      <c r="G44" s="78"/>
      <c r="H44" s="81"/>
      <c r="I44" s="81"/>
      <c r="J44" s="82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.75">
      <c r="A45" s="80"/>
      <c r="B45" s="78"/>
      <c r="C45" s="78"/>
      <c r="D45" s="78"/>
      <c r="E45" s="211"/>
      <c r="F45" s="78"/>
      <c r="G45" s="78"/>
      <c r="H45" s="81"/>
      <c r="I45" s="81"/>
      <c r="J45" s="82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.75">
      <c r="A46" s="80"/>
      <c r="B46" s="83"/>
      <c r="C46" s="78"/>
      <c r="D46" s="78"/>
      <c r="E46" s="84"/>
      <c r="F46" s="78"/>
      <c r="G46" s="78"/>
      <c r="H46" s="81"/>
      <c r="I46" s="81"/>
      <c r="J46" s="82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.75">
      <c r="A47" s="79"/>
      <c r="B47" s="78"/>
      <c r="C47" s="78"/>
      <c r="D47" s="78"/>
      <c r="E47" s="84"/>
      <c r="F47" s="78"/>
      <c r="G47" s="78"/>
      <c r="H47" s="81"/>
      <c r="I47" s="81"/>
      <c r="J47" s="82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.75">
      <c r="A48" s="79"/>
      <c r="B48" s="78"/>
      <c r="C48" s="78"/>
      <c r="D48" s="78"/>
      <c r="E48" s="84"/>
      <c r="F48" s="78"/>
      <c r="G48" s="78"/>
      <c r="H48" s="81"/>
      <c r="I48" s="81"/>
      <c r="J48" s="82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ht="12.75">
      <c r="A49" s="59"/>
    </row>
  </sheetData>
  <mergeCells count="6">
    <mergeCell ref="D11:D12"/>
    <mergeCell ref="E11:E12"/>
    <mergeCell ref="D8:D9"/>
    <mergeCell ref="E8:E9"/>
    <mergeCell ref="I9:I10"/>
    <mergeCell ref="K9:K1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1"/>
  <sheetViews>
    <sheetView workbookViewId="0" topLeftCell="A1">
      <selection activeCell="B7" sqref="B7"/>
    </sheetView>
  </sheetViews>
  <sheetFormatPr defaultColWidth="11.421875" defaultRowHeight="12.75"/>
  <cols>
    <col min="1" max="1" width="25.140625" style="0" customWidth="1"/>
    <col min="2" max="2" width="12.00390625" style="0" customWidth="1"/>
    <col min="3" max="3" width="13.00390625" style="0" customWidth="1"/>
    <col min="4" max="4" width="14.7109375" style="0" customWidth="1"/>
    <col min="5" max="5" width="12.421875" style="0" customWidth="1"/>
    <col min="6" max="6" width="14.8515625" style="0" customWidth="1"/>
    <col min="7" max="7" width="11.421875" style="0" customWidth="1"/>
    <col min="8" max="8" width="13.421875" style="0" customWidth="1"/>
    <col min="9" max="9" width="13.140625" style="0" customWidth="1"/>
    <col min="10" max="10" width="12.7109375" style="0" customWidth="1"/>
    <col min="11" max="11" width="11.00390625" style="0" customWidth="1"/>
    <col min="13" max="13" width="13.421875" style="0" customWidth="1"/>
    <col min="14" max="15" width="13.140625" style="0" bestFit="1" customWidth="1"/>
  </cols>
  <sheetData>
    <row r="1" ht="15.75">
      <c r="A1" s="56" t="s">
        <v>165</v>
      </c>
    </row>
    <row r="2" ht="11.25" customHeight="1">
      <c r="A2" s="56"/>
    </row>
    <row r="3" spans="1:9" ht="11.25" customHeight="1">
      <c r="A3" s="48" t="s">
        <v>99</v>
      </c>
      <c r="B3" s="35"/>
      <c r="C3" s="35"/>
      <c r="D3" s="35"/>
      <c r="E3" s="35"/>
      <c r="F3" s="44" t="s">
        <v>100</v>
      </c>
      <c r="G3" s="156" t="s">
        <v>162</v>
      </c>
      <c r="H3" s="156" t="s">
        <v>123</v>
      </c>
      <c r="I3" s="156" t="s">
        <v>125</v>
      </c>
    </row>
    <row r="4" spans="1:9" ht="11.25" customHeight="1">
      <c r="A4" s="47" t="s">
        <v>154</v>
      </c>
      <c r="B4" s="47"/>
      <c r="C4" s="52"/>
      <c r="D4" s="55"/>
      <c r="E4" s="47"/>
      <c r="G4" s="151">
        <f>'No. 2'!G25</f>
        <v>80.7</v>
      </c>
      <c r="H4" s="151">
        <f>'No. 2'!H25</f>
        <v>158.67999999999998</v>
      </c>
      <c r="I4" s="151">
        <f>'No. 2'!I25</f>
        <v>165.87</v>
      </c>
    </row>
    <row r="5" spans="1:9" ht="13.5" customHeight="1">
      <c r="A5" s="214" t="s">
        <v>142</v>
      </c>
      <c r="B5" s="215"/>
      <c r="C5" s="215"/>
      <c r="D5" s="215"/>
      <c r="E5" s="215"/>
      <c r="F5" s="215"/>
      <c r="G5" s="216"/>
      <c r="H5" s="216"/>
      <c r="I5" s="216"/>
    </row>
    <row r="6" spans="1:9" ht="13.5" customHeight="1">
      <c r="A6" s="217" t="s">
        <v>143</v>
      </c>
      <c r="B6" s="215"/>
      <c r="C6" s="218">
        <f>C31</f>
        <v>145.26</v>
      </c>
      <c r="D6" s="218">
        <f>C32</f>
        <v>285.62</v>
      </c>
      <c r="E6" s="218">
        <f>C33</f>
        <v>298.57</v>
      </c>
      <c r="F6" s="215">
        <v>0.1</v>
      </c>
      <c r="G6" s="219">
        <f>C6*F6</f>
        <v>14.526</v>
      </c>
      <c r="H6" s="219">
        <f>D6*F6</f>
        <v>28.562</v>
      </c>
      <c r="I6" s="219">
        <f>E6*F6</f>
        <v>29.857</v>
      </c>
    </row>
    <row r="7" spans="1:9" ht="13.5" customHeight="1">
      <c r="A7" s="217" t="s">
        <v>138</v>
      </c>
      <c r="B7" s="215"/>
      <c r="C7" s="220">
        <v>12</v>
      </c>
      <c r="D7" s="220">
        <v>8</v>
      </c>
      <c r="E7" s="220">
        <v>6</v>
      </c>
      <c r="F7" s="215"/>
      <c r="G7" s="221">
        <f>0.15*C7</f>
        <v>1.7999999999999998</v>
      </c>
      <c r="H7" s="221">
        <f>0.21*D7</f>
        <v>1.68</v>
      </c>
      <c r="I7" s="221">
        <f>0.25*E7</f>
        <v>1.5</v>
      </c>
    </row>
    <row r="8" spans="1:9" ht="13.5" customHeight="1">
      <c r="A8" s="217" t="s">
        <v>141</v>
      </c>
      <c r="B8" s="215"/>
      <c r="C8" s="220"/>
      <c r="D8" s="220"/>
      <c r="E8" s="220"/>
      <c r="F8" s="215"/>
      <c r="G8" s="221">
        <v>1.36</v>
      </c>
      <c r="H8" s="219">
        <v>1.904</v>
      </c>
      <c r="I8" s="221">
        <v>2.456</v>
      </c>
    </row>
    <row r="9" spans="1:9" ht="13.5" customHeight="1" thickBot="1">
      <c r="A9" s="47" t="s">
        <v>140</v>
      </c>
      <c r="B9" s="47"/>
      <c r="C9" s="52"/>
      <c r="D9" s="55"/>
      <c r="E9" s="47"/>
      <c r="G9" s="291">
        <f>SUM(G4:G8)</f>
        <v>98.386</v>
      </c>
      <c r="H9" s="291">
        <f>SUM(H4:H8)</f>
        <v>190.826</v>
      </c>
      <c r="I9" s="291">
        <f>SUM(I4:I8)</f>
        <v>199.683</v>
      </c>
    </row>
    <row r="10" ht="11.25" customHeight="1" thickTop="1">
      <c r="A10" s="56"/>
    </row>
    <row r="11" ht="11.25" customHeight="1">
      <c r="A11" s="48"/>
    </row>
    <row r="12" spans="1:6" ht="12.75">
      <c r="A12" s="48" t="s">
        <v>155</v>
      </c>
      <c r="D12" s="156" t="s">
        <v>124</v>
      </c>
      <c r="E12" s="156" t="s">
        <v>123</v>
      </c>
      <c r="F12" s="156" t="s">
        <v>125</v>
      </c>
    </row>
    <row r="13" spans="1:6" ht="12.75">
      <c r="A13" t="s">
        <v>51</v>
      </c>
      <c r="D13" s="134">
        <f>C31</f>
        <v>145.26</v>
      </c>
      <c r="E13" s="134">
        <f>C32</f>
        <v>285.62</v>
      </c>
      <c r="F13" s="134">
        <f>C33</f>
        <v>298.57</v>
      </c>
    </row>
    <row r="14" spans="1:6" ht="12.75">
      <c r="A14" t="s">
        <v>96</v>
      </c>
      <c r="D14" s="134">
        <f>G9</f>
        <v>98.386</v>
      </c>
      <c r="E14" s="134">
        <f>H9</f>
        <v>190.826</v>
      </c>
      <c r="F14" s="134">
        <f>I9</f>
        <v>199.683</v>
      </c>
    </row>
    <row r="15" spans="1:6" ht="13.5" thickBot="1">
      <c r="A15" t="s">
        <v>58</v>
      </c>
      <c r="D15" s="290">
        <f>D13-D14</f>
        <v>46.873999999999995</v>
      </c>
      <c r="E15" s="290">
        <f>E13-E14</f>
        <v>94.79400000000001</v>
      </c>
      <c r="F15" s="290">
        <f>F13-F14</f>
        <v>98.887</v>
      </c>
    </row>
    <row r="16" spans="4:6" ht="13.5" thickTop="1">
      <c r="D16" s="292"/>
      <c r="E16" s="292"/>
      <c r="F16" s="292"/>
    </row>
    <row r="17" spans="2:5" ht="12.75">
      <c r="B17" t="s">
        <v>52</v>
      </c>
      <c r="E17" s="62">
        <v>75000</v>
      </c>
    </row>
    <row r="18" spans="1:6" ht="12.75">
      <c r="A18" s="59" t="s">
        <v>42</v>
      </c>
      <c r="B18" t="s">
        <v>56</v>
      </c>
      <c r="E18" s="62">
        <f>+'No. 5'!E3</f>
        <v>23133.6</v>
      </c>
      <c r="F18" s="47"/>
    </row>
    <row r="19" spans="2:6" ht="12.75">
      <c r="B19" t="s">
        <v>44</v>
      </c>
      <c r="E19" s="293">
        <f>+'No. 5'!E4</f>
        <v>52466.81</v>
      </c>
      <c r="F19" s="47"/>
    </row>
    <row r="20" spans="5:6" ht="12.75">
      <c r="E20" s="62">
        <f>SUM(E17:E19)</f>
        <v>150600.41</v>
      </c>
      <c r="F20" s="47"/>
    </row>
    <row r="22" spans="1:5" ht="12.75">
      <c r="A22" s="48" t="s">
        <v>97</v>
      </c>
      <c r="B22" s="54"/>
      <c r="C22" s="68">
        <f>1*E20</f>
        <v>150600.41</v>
      </c>
      <c r="D22" s="278" t="s">
        <v>5</v>
      </c>
      <c r="E22" s="284">
        <f>SUM(C22/C23)</f>
        <v>0.2231808219137481</v>
      </c>
    </row>
    <row r="23" spans="1:11" ht="13.5" thickBot="1">
      <c r="A23" t="s">
        <v>35</v>
      </c>
      <c r="B23" s="54"/>
      <c r="C23" s="61">
        <f>1*F34</f>
        <v>674791</v>
      </c>
      <c r="D23" s="278"/>
      <c r="E23" s="285"/>
      <c r="G23" s="48" t="s">
        <v>46</v>
      </c>
      <c r="H23" s="66" t="s">
        <v>47</v>
      </c>
      <c r="I23" s="283" t="s">
        <v>5</v>
      </c>
      <c r="J23" s="63">
        <f>1*F34</f>
        <v>674791</v>
      </c>
      <c r="K23" s="278">
        <f>J23/J24</f>
        <v>0.3302796254692647</v>
      </c>
    </row>
    <row r="24" spans="2:11" ht="12.75">
      <c r="B24" s="54"/>
      <c r="E24" s="48"/>
      <c r="H24" s="67" t="s">
        <v>48</v>
      </c>
      <c r="I24" s="283"/>
      <c r="J24" s="62">
        <f>1*D34</f>
        <v>2043090</v>
      </c>
      <c r="K24" s="278"/>
    </row>
    <row r="25" spans="1:5" ht="12.75">
      <c r="A25" s="48" t="s">
        <v>92</v>
      </c>
      <c r="B25" s="54"/>
      <c r="C25" s="64">
        <f>1*E20</f>
        <v>150600.41</v>
      </c>
      <c r="D25" s="278" t="s">
        <v>5</v>
      </c>
      <c r="E25" s="281">
        <f>SUM(C25/C26)</f>
        <v>455978.5054437596</v>
      </c>
    </row>
    <row r="26" spans="1:5" ht="12.75">
      <c r="A26" s="59" t="s">
        <v>45</v>
      </c>
      <c r="B26" s="54"/>
      <c r="C26" s="65">
        <f>F34/D34</f>
        <v>0.3302796254692647</v>
      </c>
      <c r="D26" s="278"/>
      <c r="E26" s="282"/>
    </row>
    <row r="28" spans="4:31" ht="12.75">
      <c r="D28" s="44"/>
      <c r="I28" s="44">
        <v>6</v>
      </c>
      <c r="K28" s="44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  <row r="29" spans="2:31" s="44" customFormat="1" ht="12.75">
      <c r="B29" s="44">
        <v>1</v>
      </c>
      <c r="C29" s="44">
        <v>2</v>
      </c>
      <c r="D29" s="44" t="s">
        <v>88</v>
      </c>
      <c r="E29" s="44">
        <v>3</v>
      </c>
      <c r="F29" s="44" t="s">
        <v>89</v>
      </c>
      <c r="G29" s="44">
        <v>4</v>
      </c>
      <c r="H29" s="44">
        <v>5</v>
      </c>
      <c r="I29" s="44" t="s">
        <v>90</v>
      </c>
      <c r="J29" s="44" t="s">
        <v>105</v>
      </c>
      <c r="K29" s="44" t="s">
        <v>106</v>
      </c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6" ht="12.75">
      <c r="A30" s="35" t="s">
        <v>24</v>
      </c>
      <c r="B30" s="35" t="s">
        <v>34</v>
      </c>
      <c r="C30" s="35" t="s">
        <v>25</v>
      </c>
      <c r="D30" s="35" t="s">
        <v>3</v>
      </c>
      <c r="E30" s="35" t="s">
        <v>27</v>
      </c>
      <c r="F30" s="35" t="s">
        <v>84</v>
      </c>
      <c r="G30" s="35" t="s">
        <v>85</v>
      </c>
      <c r="H30" s="35" t="s">
        <v>36</v>
      </c>
      <c r="I30" s="35" t="s">
        <v>86</v>
      </c>
      <c r="J30" s="35" t="s">
        <v>87</v>
      </c>
      <c r="K30" s="223" t="s">
        <v>104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6" ht="12.75">
      <c r="A31" s="59" t="s">
        <v>164</v>
      </c>
      <c r="B31" s="49">
        <v>2000</v>
      </c>
      <c r="C31" s="47">
        <f>ROUND('No. 2'!G40-16.14,2)</f>
        <v>145.26</v>
      </c>
      <c r="D31" s="73">
        <f>SUM(C31*B31)</f>
        <v>290520</v>
      </c>
      <c r="E31" s="134">
        <f>D15</f>
        <v>46.873999999999995</v>
      </c>
      <c r="F31" s="47">
        <f>SUM(E31*B31)</f>
        <v>93747.99999999999</v>
      </c>
      <c r="G31" s="202">
        <f>'No. 3'!D5</f>
        <v>0.5</v>
      </c>
      <c r="H31" s="138">
        <f>E22</f>
        <v>0.2231808219137481</v>
      </c>
      <c r="I31" s="173">
        <f>B31*H31</f>
        <v>446.3616438274962</v>
      </c>
      <c r="J31" s="140">
        <f>I31*C31</f>
        <v>64838.49238238209</v>
      </c>
      <c r="K31" s="140">
        <f>I31*G31</f>
        <v>223.1808219137481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</row>
    <row r="32" spans="1:36" ht="12.75">
      <c r="A32" s="59" t="s">
        <v>148</v>
      </c>
      <c r="B32" s="49">
        <v>3000</v>
      </c>
      <c r="C32" s="47">
        <f>ROUND('No. 2'!H40-31.736,2)</f>
        <v>285.62</v>
      </c>
      <c r="D32" s="73">
        <f>SUM(C32*B32)</f>
        <v>856860</v>
      </c>
      <c r="E32" s="134">
        <f>E15</f>
        <v>94.79400000000001</v>
      </c>
      <c r="F32" s="47">
        <f>SUM(E32*B32)</f>
        <v>284382.00000000006</v>
      </c>
      <c r="G32" s="202">
        <f>'No. 3'!D6</f>
        <v>0.4</v>
      </c>
      <c r="H32" s="138">
        <f>H31</f>
        <v>0.2231808219137481</v>
      </c>
      <c r="I32" s="173">
        <f>B32*H32</f>
        <v>669.5424657412443</v>
      </c>
      <c r="J32" s="140">
        <f>I32*C32</f>
        <v>191234.71906501421</v>
      </c>
      <c r="K32" s="140">
        <f>I32*G32</f>
        <v>267.81698629649776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</row>
    <row r="33" spans="1:36" ht="12.75">
      <c r="A33" s="59" t="s">
        <v>149</v>
      </c>
      <c r="B33" s="49">
        <v>3000</v>
      </c>
      <c r="C33" s="47">
        <f>ROUND('No. 2'!I40-33.174,2)</f>
        <v>298.57</v>
      </c>
      <c r="D33" s="74">
        <f>SUM(C33*B33)</f>
        <v>895710</v>
      </c>
      <c r="E33" s="134">
        <f>F15</f>
        <v>98.887</v>
      </c>
      <c r="F33" s="139">
        <f>SUM(E33*B33)</f>
        <v>296661</v>
      </c>
      <c r="G33" s="202">
        <f>'No. 3'!D7</f>
        <v>0.2</v>
      </c>
      <c r="H33" s="138">
        <f>H32</f>
        <v>0.2231808219137481</v>
      </c>
      <c r="I33" s="173">
        <f>B33*H33</f>
        <v>669.5424657412443</v>
      </c>
      <c r="J33" s="140">
        <f>I33*C33</f>
        <v>199905.2939963633</v>
      </c>
      <c r="K33" s="140">
        <f>I33*G33</f>
        <v>133.90849314824888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</row>
    <row r="34" spans="4:36" ht="13.5" thickBot="1">
      <c r="D34" s="72">
        <f>SUM(D31:D33)</f>
        <v>2043090</v>
      </c>
      <c r="F34" s="72">
        <f>SUM(F31:F33)</f>
        <v>674791</v>
      </c>
      <c r="G34" s="72"/>
      <c r="H34" s="72"/>
      <c r="I34" s="174">
        <f>SUM(I31:I33)</f>
        <v>1785.4465753099848</v>
      </c>
      <c r="J34" s="141">
        <f>SUM(J31:J33)</f>
        <v>455978.5054437596</v>
      </c>
      <c r="K34" s="145">
        <f>SUM(K31:K33)</f>
        <v>624.9063013584947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</row>
    <row r="35" spans="6:32" ht="13.5" thickTop="1">
      <c r="F35" s="47"/>
      <c r="J35" s="4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2.75">
      <c r="A36" s="48" t="s">
        <v>49</v>
      </c>
      <c r="B36" s="48"/>
      <c r="F36" s="47"/>
      <c r="G36" s="47"/>
      <c r="H36" s="47"/>
      <c r="I36" s="52"/>
      <c r="J36" s="55"/>
      <c r="K36" s="4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75">
      <c r="A37" s="48" t="s">
        <v>3</v>
      </c>
      <c r="B37" s="35" t="s">
        <v>86</v>
      </c>
      <c r="C37" s="69" t="s">
        <v>81</v>
      </c>
      <c r="D37" s="57" t="s">
        <v>50</v>
      </c>
      <c r="E37" s="35"/>
      <c r="F37" s="51"/>
      <c r="H37" s="51"/>
      <c r="J37" s="55"/>
      <c r="K37" s="4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75">
      <c r="A38" s="59" t="s">
        <v>164</v>
      </c>
      <c r="B38" s="222">
        <f>1*I31</f>
        <v>446.3616438274962</v>
      </c>
      <c r="C38" s="47">
        <f>1*C31</f>
        <v>145.26</v>
      </c>
      <c r="D38" s="73">
        <f>SUM(C38*B38)</f>
        <v>64838.49238238209</v>
      </c>
      <c r="E38" s="72"/>
      <c r="H38" s="51"/>
      <c r="J38" s="55"/>
      <c r="K38" s="4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.75">
      <c r="A39" s="59" t="s">
        <v>148</v>
      </c>
      <c r="B39" s="222">
        <f>1*I32</f>
        <v>669.5424657412443</v>
      </c>
      <c r="C39" s="47">
        <f>1*C32</f>
        <v>285.62</v>
      </c>
      <c r="D39" s="73">
        <f>SUM(C39*B39)</f>
        <v>191234.71906501421</v>
      </c>
      <c r="E39" s="72"/>
      <c r="H39" s="51"/>
      <c r="J39" s="55"/>
      <c r="K39" s="4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3.5" thickBot="1">
      <c r="A40" s="59" t="s">
        <v>149</v>
      </c>
      <c r="B40" s="222">
        <f>1*I33</f>
        <v>669.5424657412443</v>
      </c>
      <c r="C40" s="47">
        <f>1*C33</f>
        <v>298.57</v>
      </c>
      <c r="D40" s="146">
        <f>SUM(C40*B40)</f>
        <v>199905.2939963633</v>
      </c>
      <c r="E40" s="72">
        <f>SUM(D38:D40)</f>
        <v>455978.5054437596</v>
      </c>
      <c r="H40" s="51"/>
      <c r="J40" s="55"/>
      <c r="K40" s="4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ht="12.75">
      <c r="A41" s="48" t="s">
        <v>103</v>
      </c>
      <c r="B41" s="55"/>
      <c r="C41" s="75" t="s">
        <v>53</v>
      </c>
      <c r="D41" s="147"/>
      <c r="E41" s="72"/>
      <c r="H41" s="51"/>
      <c r="J41" s="55"/>
      <c r="K41" s="47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75">
      <c r="A42" s="59" t="s">
        <v>164</v>
      </c>
      <c r="B42" s="175">
        <f>1*I31</f>
        <v>446.3616438274962</v>
      </c>
      <c r="C42" s="137">
        <f>G9</f>
        <v>98.386</v>
      </c>
      <c r="D42" s="73">
        <f>SUM(C42*B42)</f>
        <v>43915.73668961204</v>
      </c>
      <c r="E42" s="72"/>
      <c r="F42" s="78"/>
      <c r="G42" s="78"/>
      <c r="H42" s="81"/>
      <c r="I42" s="81"/>
      <c r="J42" s="82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2.75">
      <c r="A43" s="59" t="s">
        <v>148</v>
      </c>
      <c r="B43" s="175">
        <f>1*I32</f>
        <v>669.5424657412443</v>
      </c>
      <c r="C43" s="137">
        <f>H9</f>
        <v>190.826</v>
      </c>
      <c r="D43" s="73">
        <f>SUM(C43*B43)</f>
        <v>127766.11056753868</v>
      </c>
      <c r="E43" s="72"/>
      <c r="F43" s="78"/>
      <c r="G43" s="78"/>
      <c r="H43" s="81"/>
      <c r="I43" s="81"/>
      <c r="J43" s="82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3.5" thickBot="1">
      <c r="A44" s="59" t="s">
        <v>149</v>
      </c>
      <c r="B44" s="175">
        <f>1*I33</f>
        <v>669.5424657412443</v>
      </c>
      <c r="C44" s="137">
        <f>I9</f>
        <v>199.683</v>
      </c>
      <c r="D44" s="146">
        <f>SUM(C44*B44)</f>
        <v>133696.2481866089</v>
      </c>
      <c r="E44" s="153">
        <f>SUM(D42:D44)</f>
        <v>305378.0954437596</v>
      </c>
      <c r="F44" s="78"/>
      <c r="G44" s="78"/>
      <c r="H44" s="81"/>
      <c r="I44" s="81"/>
      <c r="J44" s="82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.75">
      <c r="A45" s="48" t="s">
        <v>57</v>
      </c>
      <c r="B45" s="48"/>
      <c r="C45" s="55"/>
      <c r="D45" s="147"/>
      <c r="E45" s="72">
        <f>E40-E44</f>
        <v>150600.41000000003</v>
      </c>
      <c r="F45" s="78"/>
      <c r="G45" s="78"/>
      <c r="H45" s="81"/>
      <c r="I45" s="81"/>
      <c r="J45" s="82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3.5" thickBot="1">
      <c r="A46" s="59" t="s">
        <v>107</v>
      </c>
      <c r="D46" s="72"/>
      <c r="E46" s="226">
        <f>E18+E19</f>
        <v>75600.41</v>
      </c>
      <c r="F46" s="78"/>
      <c r="G46" s="78"/>
      <c r="H46" s="81"/>
      <c r="I46" s="81"/>
      <c r="J46" s="82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3.5" thickBot="1">
      <c r="A47" s="59" t="s">
        <v>55</v>
      </c>
      <c r="E47" s="225">
        <f>E45-E46</f>
        <v>75000.00000000003</v>
      </c>
      <c r="F47" s="78"/>
      <c r="G47" s="78"/>
      <c r="H47" s="81"/>
      <c r="I47" s="81"/>
      <c r="J47" s="82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3.5" thickTop="1">
      <c r="A48" s="80"/>
      <c r="B48" s="83"/>
      <c r="C48" s="78"/>
      <c r="D48" s="78"/>
      <c r="E48" s="84"/>
      <c r="F48" s="78"/>
      <c r="G48" s="78"/>
      <c r="H48" s="81"/>
      <c r="I48" s="81"/>
      <c r="J48" s="82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.75">
      <c r="A49" s="79"/>
      <c r="B49" s="78"/>
      <c r="C49" s="78"/>
      <c r="D49" s="78"/>
      <c r="E49" s="84"/>
      <c r="F49" s="78"/>
      <c r="G49" s="78"/>
      <c r="H49" s="81"/>
      <c r="I49" s="81"/>
      <c r="J49" s="82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2.75">
      <c r="A50" s="79"/>
      <c r="B50" s="78"/>
      <c r="C50" s="78"/>
      <c r="D50" s="78"/>
      <c r="E50" s="84"/>
      <c r="F50" s="78"/>
      <c r="G50" s="78"/>
      <c r="H50" s="81"/>
      <c r="I50" s="81"/>
      <c r="J50" s="82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ht="12.75">
      <c r="A51" s="59"/>
    </row>
  </sheetData>
  <mergeCells count="6">
    <mergeCell ref="I23:I24"/>
    <mergeCell ref="K23:K24"/>
    <mergeCell ref="D25:D26"/>
    <mergeCell ref="E25:E26"/>
    <mergeCell ref="D22:D23"/>
    <mergeCell ref="E22:E23"/>
  </mergeCells>
  <printOptions horizontalCentered="1"/>
  <pageMargins left="0.2362204724409449" right="0.2362204724409449" top="0.3937007874015748" bottom="0.35433070866141736" header="0" footer="0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BEBA</cp:lastModifiedBy>
  <cp:lastPrinted>2013-10-23T08:39:04Z</cp:lastPrinted>
  <dcterms:created xsi:type="dcterms:W3CDTF">2003-05-20T03:57:30Z</dcterms:created>
  <dcterms:modified xsi:type="dcterms:W3CDTF">2014-11-08T15:17:30Z</dcterms:modified>
  <cp:category/>
  <cp:version/>
  <cp:contentType/>
  <cp:contentStatus/>
</cp:coreProperties>
</file>